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60" windowWidth="22500" windowHeight="17940" activeTab="0"/>
  </bookViews>
  <sheets>
    <sheet name="OPIS" sheetId="1" r:id="rId1"/>
  </sheets>
  <definedNames/>
  <calcPr fullCalcOnLoad="1"/>
</workbook>
</file>

<file path=xl/sharedStrings.xml><?xml version="1.0" encoding="utf-8"?>
<sst xmlns="http://schemas.openxmlformats.org/spreadsheetml/2006/main" count="297" uniqueCount="223">
  <si>
    <t>Datum: ...............................................................................</t>
  </si>
  <si>
    <t>Ponuđač: ............................................................................</t>
  </si>
  <si>
    <t xml:space="preserve">Široki strojni i ručni iskop zemlje u dvorištu objekta za novu nivelaciju terena unutarnjeg dvorišta, u zemlji III. kategorije. Širina iskopa oko 10.0 m duljina ~23 m i max. dubine 70 cm. Uključivo i prethodna razgradnja postojeće betonske podloge s postojećim opločenjem. Pažljivi rad kod iskopa obzirom na nepoznate uvjete ispod nivoa terena i neposredno u zoni arheološkog nalaza. Za objekt predvidjeti i pažljivi ručni iskop oko instalacija. U cijenu uključen odvoz materijala na mjesnu deponiju. Privremeni pokosi građevine mogu se izvesti u  nagibu 3:1. Obračun se provodi u sraslom stanju. </t>
  </si>
  <si>
    <t xml:space="preserve">Ručni iskop na poziciji arheoloških nalaza, izvoditi pažljivo u skladu s uputama i pod kontrolom konzervatora i arheologa. </t>
  </si>
  <si>
    <t>kuna</t>
  </si>
  <si>
    <t>Žig i potrpis</t>
  </si>
  <si>
    <t xml:space="preserve">Bojanje žbukanih zidova na arkadi bojom za fasade:
Vrsta boje: KEIM-Granital jednokomponentna fasadna boja na silikatnoj osnovi, u tonu - boji prema postojećoj. </t>
  </si>
  <si>
    <t>popravak oštećenja na površinama zidova gletanjem.</t>
  </si>
  <si>
    <t>impregnacija zidova prije sanacije gletanjem u jednom sloju 1x.</t>
  </si>
  <si>
    <t>impregnacija zidova prije bojanja u dva sloja 2x.</t>
  </si>
  <si>
    <t>2.1.</t>
  </si>
  <si>
    <t>b/</t>
  </si>
  <si>
    <t>c/</t>
  </si>
  <si>
    <t>2.2.</t>
  </si>
  <si>
    <t>2.3.</t>
  </si>
  <si>
    <t>3.2.</t>
  </si>
  <si>
    <t>3.3.</t>
  </si>
  <si>
    <t>3.4.</t>
  </si>
  <si>
    <t>1.7.</t>
  </si>
  <si>
    <t>c/</t>
  </si>
  <si>
    <t>1.5.</t>
  </si>
  <si>
    <t>1.6.</t>
  </si>
  <si>
    <t>1.7.</t>
  </si>
  <si>
    <r>
      <t>Žbukanje zidova s kojih je obijena žbuka. Izvesti čistim vapnenim mortom i odgovarajućim pijeskom, debljina sloja max 3 cm, uz sve potrebne predradnje. U slučaju potrebe za izvedbom veće debljine, žbukati u dva sloja. Završna obrada površine u skladu sa strukturom i teksturom postojećih susjednih ploha ožbukanih zidova i svodova. Obračun po m</t>
    </r>
    <r>
      <rPr>
        <vertAlign val="superscript"/>
        <sz val="9"/>
        <rFont val="Arial"/>
        <family val="2"/>
      </rPr>
      <t>2</t>
    </r>
    <r>
      <rPr>
        <sz val="9"/>
        <rFont val="Arial"/>
        <family val="2"/>
      </rPr>
      <t xml:space="preserve"> stvarno izvedene žbuke.</t>
    </r>
  </si>
  <si>
    <t>Gletanje i Impregnacija podloge vanjskih zidova.</t>
  </si>
  <si>
    <r>
      <t>Gletanje i impregnacija tj. priprema</t>
    </r>
    <r>
      <rPr>
        <b/>
        <sz val="9"/>
        <rFont val="Arial"/>
        <family val="2"/>
      </rPr>
      <t xml:space="preserve"> </t>
    </r>
    <r>
      <rPr>
        <b/>
        <u val="single"/>
        <sz val="9"/>
        <rFont val="Arial"/>
        <family val="0"/>
      </rPr>
      <t>vanjskih zidova</t>
    </r>
    <r>
      <rPr>
        <sz val="9"/>
        <rFont val="Arial"/>
        <family val="2"/>
      </rPr>
      <t xml:space="preserve"> za bojanje. Stavka uključuje brušenje, gletanje i premaz impregnacijom prije nanošenje boje.   Nanošenje se izvodi u više slojeva četkom. Vrsta impregnacije i glet mase mora odgovarati odabranom sustavu kompletne palete materijala za završnu obradu ziđa, uključivo i završni premaz boje (kao npr. KEIM).</t>
    </r>
  </si>
  <si>
    <t>osnovni premaz: KEIM Granital + 30% KEIM - Spezial Fixativ 1x</t>
  </si>
  <si>
    <t>završni premaz: KEIM Granital nerazrijeđen 2x</t>
  </si>
  <si>
    <t>Ton boje prem postojećem stanju.</t>
  </si>
  <si>
    <r>
      <t>m</t>
    </r>
    <r>
      <rPr>
        <vertAlign val="superscript"/>
        <sz val="9"/>
        <rFont val="Arial"/>
        <family val="2"/>
      </rPr>
      <t>2</t>
    </r>
  </si>
  <si>
    <t>d/</t>
  </si>
  <si>
    <t>Bojanje pojedinh dijelova fasadnih površina treba obavezno obaviti u cjelovitom arhitektonskim plohama, bez prekida, a nastavak bojanja treba obaviti po principu "mokro na mokro". Nastavak radova između pojedinih predviđenih premaza mora biti minimalno nakon 12 sati.  U skladu s pravilima zanata koristiti kvalitetne ličilačke četke, valjke i drugi alat i opremu kako bi se postigla tražena i ujednačena kvaliteta radova. Boju skladištiti na suhom mjestu, ne smije biti izložena utjecaju visokih temperatura ni smrzavanju. Redoslijed i tehnološki postupak obavezno prema uputi proizvođača:</t>
  </si>
  <si>
    <r>
      <t xml:space="preserve">bojanje vanjskih </t>
    </r>
    <r>
      <rPr>
        <b/>
        <sz val="9"/>
        <rFont val="Arial"/>
        <family val="2"/>
      </rPr>
      <t>zidova</t>
    </r>
  </si>
  <si>
    <t>Žbukanje vanjskih zidova i svodova</t>
  </si>
  <si>
    <t xml:space="preserve">Fasadna žbuka na koju se nanosi boja mora biti dovoljno čvrsta, suha, čista, bez nevezanog materijala (mora biti stara najmanje 15 dana prije početka izvedbe ličilačkih radova). Isto tako ličilački radovi ne smiju se izvoditi za vlažnog i kišovitog vremena. </t>
  </si>
  <si>
    <t>Opločenje gornje plohe parapetnog zida spoja različitih nivoa dvorišta. Izvesti pločama (kao kirmenjak) kamena za vanjsku ugradbu, debljine 5,0 cm, širine 35 cm, polaganjem u vapneni mort. Površina gornje plohe klupčice obrađena protuklizno (štokana)</t>
  </si>
  <si>
    <t>ZEMLJANI RADOVI PRI IZRADI DRENAŽE</t>
  </si>
  <si>
    <t>Zidanje blok opekom parapetnog zida na poziciji spoja više i nižeg nivoa terase. Izvesti blok opekom, debljina zida 30 cm, zidati PCM. Visina parapeta 40 cm.</t>
  </si>
  <si>
    <r>
      <t>m</t>
    </r>
    <r>
      <rPr>
        <vertAlign val="superscript"/>
        <sz val="8"/>
        <rFont val="Arial"/>
        <family val="2"/>
      </rPr>
      <t>3</t>
    </r>
  </si>
  <si>
    <t>Opločenje zaobljenih stepenica spoja različitih nivoa dvorišta. Izvesti pločama (kao kirmenjak) kamena za vanjsku ugradbu, debljine 5,0 cm, polaganjem u vapneni mort. Površina nastupne plohe stepenica obrađena protuklizno (štokana)</t>
  </si>
  <si>
    <t>Prilagođavanje visine postojećih šahtova dvorišta novoj niveleti opločenja. Izvesti dodatkom betonske pasice s premještanjem okvira poklopca na potrebnu visinu. Stavka uključuje kompletno potrebne radove za postavu poklopca na novu niveletu.</t>
  </si>
  <si>
    <t>kom</t>
  </si>
  <si>
    <t>Bojanje vanjskih zidova.</t>
  </si>
  <si>
    <t>Izrada popločenja  prema detaljnom projektu. Plohe se  izvode polaganjem klinker opeke u slobodnom vezu. Polaže se u vapneni mort. U cijenu uključeno završno fugiranje. Sve izvesti prema detalju popločenja platoa iz projekta, materijal, boju i način polaganja uskladiti sa zahtjevima Konzervatorskog odjela u Krapini.</t>
  </si>
  <si>
    <t>Izrada popločenja od kamenih traka (faša) i ispuna polja od riječnih oblutaka prema detaljnom projektu. Trake se  izvode polaganjem kalanih granitnih ploča debljine 10 - 12 cm visine do 10 cm u slobodnom vezu širine 45 cm. Polaže se u vapneni mort. Polja između traka (faša) širine 2 - 3 m ispunjavaju se slojem laganog betona debljine do 10 cm u koji se polažu riječni oblutci. U cijenu uključeno završno fugiranje. Sve izvesti prema detalju popločenja platoa iz projekta.</t>
  </si>
  <si>
    <t>ALTERNATIVNO:</t>
  </si>
  <si>
    <t>Izrada popločenja  prema detaljnom projektu. Plohe se  izvode polaganjem kalanih granitnih ploča debljine 10 - 12 cm visine do 10 cm u slobodnom vezu. Polaže se u vapneni mort. U cijenu uključeno završno fugiranje. Sve izvesti prema detalju popločenja platoa iz projekta, materijal i način polaganja uskladiti s Konzervatorskim odjelom u Krapini.</t>
  </si>
  <si>
    <t>Strojni i ručni iskop zemlje oko objekta za kanalizaciju u zemlji III./IV. kategorije. Širina iskopa do 0,8 m, dubine do1,2 m. Pažljivi rad kod iskopa s obzirom na nepoznate uvjete ispod nivoa terena i neposredno uz temelje objekta. Odlaganje dijela materijala na privremenu gradilišnu deponiju radi kasnijeg odvoza. Privremeni pokosi iskopa mogu se izvesti u nagibu 3:1. Obračun se provodi u sraslom stanju.</t>
  </si>
  <si>
    <t>UREĐENJE UNUTARNJEG DVORIŠTA  UKUPNO</t>
  </si>
  <si>
    <t>7.1.</t>
  </si>
  <si>
    <t xml:space="preserve">UREĐENJE UNUTARNJEG DVORIŠTA </t>
  </si>
  <si>
    <t>Betoniranje armirano betonske podloge betonom razreda čvrstoće C20/25, debljine 15 cm armirano dvostrukom mrežom Q131 s izvedbom dilatacija na svakih 5 m u oba smjera. U stavku uračunata i potrebna bočna oplata</t>
  </si>
  <si>
    <t>Široki iskop dubine ~70 cm.</t>
  </si>
  <si>
    <t>Oborinska i drenažna voda se ispušta u postojeću  kanalizaciju, upušta se u postojeće reviziono okno prije uljeva u cestovni slivnik. Stavka obuhvaća sve razgradnje i radove do potpunog dovršenja rada:</t>
  </si>
  <si>
    <t>Izvedba spoja - priključka PVC cijevi Ø200 mm u postojeće reviziono okno, s obradom svih spojeva i dr.,</t>
  </si>
  <si>
    <t xml:space="preserve">ostale razgradnje NV radnik </t>
  </si>
  <si>
    <t xml:space="preserve">ostale razgradnje KV radnik </t>
  </si>
  <si>
    <t>Izvedba priključka odvodnje u kanalizaciju izvedenu pri izvedbi vanjskog prstena drenaže i odvodnje.</t>
  </si>
  <si>
    <t>Zatrpavanje kanalizacije materijalom iz iskopa, izvesti na nadsloj pijeska, u slojevima s nabijanjem uz izvedbu nasipa kao podloge za AB podlogu opločenja.</t>
  </si>
  <si>
    <t>Okna za prihvat oborinskih voda na skretanjima i lomovima sustava odvodnje oborinskih voda dvorišta.</t>
  </si>
  <si>
    <t>PVC cijevi DN 110</t>
  </si>
  <si>
    <t xml:space="preserve">Razne revizije, koljena i račve Ø110 - 200 mm </t>
  </si>
  <si>
    <t>Razna manja rušenja, demontaže, razgradnje, odvozi i sl., koji nisu posebno opisani, a potrebno ih je izvesti. U stavku uračunati odvoz otpadnog materijala na deponiju do 5 km udaljenosti. Radovi se izvode po nalogu, odnosno uz suglasnost nadzornog inženjera i po upisu u građevinski devnik.</t>
  </si>
  <si>
    <t>Obijanje baze i žbuke na dijelovima stupova arkada i zida na jugozapadnom dijelu dvorca, uz dvorište. Izvesti pažljivo, do površine kamena/opeke.  U cijenu uključena izrada šablona profilacije baze stupova. Za izradu šablona treba odabrati najsačuvaniji dio profilacije, pažljivo očistiti od svih tragova boje i raznih drugih naslaga. Izrađuju se od kvalitetne guste daske Stavka uključuje čišćenje površine zida i reški do dubine od min.1 cm, potom otprašivanje cijele površine, otpremu otpadnog materijala na gradilišnu deponiju, utovar na kamion, odvoz na deponiju i takse za zbrinjavanje otpada.</t>
  </si>
  <si>
    <t>odvoz do 5 km udaljenosti s istovarom</t>
  </si>
  <si>
    <t>Iskopi pri izradi kanalizacije.</t>
  </si>
  <si>
    <t>Sva potrebna ispitivanja građevinskih i svih drugih upotrebljanih materijala, elemenata i sklopova</t>
  </si>
  <si>
    <t>Prometnice, puteve i manipulativne površine gradilišta</t>
  </si>
  <si>
    <t>Dobava, ugradnja i spajanje na oborinsku kanalizaciju tipskog slivnika za odvodnju oborinskih voda dvorišta. U cijenu uključena dobava i ugradba tipskog slivnika sa sifonom, proizvod kao  FASERFIX POINT Standard 30/30 dvorišnini slivnik od betona ojačanog vlaknima, s UPVC-umetkom s brtvljenjem, DN 100, sa sifonom i plastičnom kantom, pocinčanom mrežastom rešetkom, MW 30/15,  klasa opterećenja B 125, L/W/H 300x300x400 mm. Izvesti u svim elementima sukladno uputama proizvođača.</t>
  </si>
  <si>
    <t>UREĐENJE UNUTARNJEG DVORIŠTA</t>
  </si>
  <si>
    <t>Nabava materijala i izvedba oborinske kanalizacije i zamjena postojećih cijevi unutar prostora dvorišta, PVC SN4 cijevima sa spajanjem na naglavak, uključivo sav spojni materijal. Cijevi se polažu na podlogu od betona C12/15, debljine 15 cm, a svi spojevi cijevi se dodatno obetoniravanju betonom. Cijevi se ugrađuju u zajednički rov iznad drenaže na dubinu od ~1.0 m od kote terena.</t>
  </si>
  <si>
    <t>Uređenje unutarnjeg dvorišta ukupno:</t>
  </si>
  <si>
    <t>kom</t>
  </si>
  <si>
    <t>Nasipavanje novoformiranih ploha dvorišta slojem tampona u debljini od 40 - 60 cm. U cijenu uključiti nabijanje i valjanje da bi se postigli projektirani padovi. Zbijeni tampon mora biti izniveliran s točnosti ±3 cm.</t>
  </si>
  <si>
    <t>Odvoženje otpada uključivo troškove deponiranja tijekom čitavog perioda građenja, sortirano prema vrstama otpada u odvojenim kontejnerima</t>
  </si>
  <si>
    <t>Nakon završetka radova konačno čišćenje i dovođenje gradilišta u prvobitno stanje, uključivo uklanjanje temelja i sveg ostalog onečišćenja. Osiguranje objekta, dijelova objekta i radova tijekom izvedbe</t>
  </si>
  <si>
    <t>SVI OSTALI PRIPADAJUĆI TROŠKOVI NUŽNI ZA IZVEDBU SVIH STAVAKA DO POTPUNE GOTOVOSTI I FUNKCIONALNOSTI</t>
  </si>
  <si>
    <t>Dodatni široki iskop dubine ~70 cm, radi formiranja nove nivelete dvorišta</t>
  </si>
  <si>
    <t>Strojna razgradnja postojećeg opločenja dvorišta (faše od opeke, polja betona s umetnutim rječnim oblucima)</t>
  </si>
  <si>
    <t>Prije izrade ponude izvođač je dužan obići i pregledati građevinu zbog provjere i ocjene općeg stanja građevine, radova obuhvaćenih troškovnikom, uvjeta organizacije gradilišta, mogućnosti i načina pristupa građevini, mogućnosti zauzimanja javne površine, postave skele, osiguranja ulaza u građevinu i svih ostalih elemenata relevantnih za izvedbu radova.</t>
  </si>
  <si>
    <t>Sastavni dio troškovnika čine i liste jediničnih cijena materijala, radne snage i strojeva, te izjava o "faktoru" trgovačkog društva koji će biti primjenjivani pri realizaciji ugovorenog posla.</t>
  </si>
  <si>
    <t>Davor Guszak d.i.a.</t>
  </si>
  <si>
    <t>Projektanti</t>
  </si>
  <si>
    <t>Sav rad, kao i svi pomočni radovi moraju biti izvedeni kvalitetno i u skladu s propisima i tehničkim normama. Ukoliko bi se tijekom rada ili poslije pokazalo da rad nije kvalitetno izveden, izvođač je obavezan izvršiti sve potrebne popravke o svom trošku.</t>
  </si>
  <si>
    <t>komplet</t>
  </si>
  <si>
    <t>Uređenje i obilježavanje prometa uključivo izvedbe za sigurno odvijanje prometa i postrojenje za čišćenje guma transportnih sredstava.</t>
  </si>
  <si>
    <t>Priključenje i razvod svih potrebnih instalacija (Mjesto priključka osigurava investitor)</t>
  </si>
  <si>
    <t>Rasvjeta gradilišta, unutarnja i vanjska</t>
  </si>
  <si>
    <t>Svi transporti do gradilišta i unutar gradilišta do mjesta ugradbe</t>
  </si>
  <si>
    <t>Sve zaštitne konstrukcije predviđene mjerama i propisima zaštite na radu</t>
  </si>
  <si>
    <t>Svi radovi trebaju biti izvođeni s vanjske strane postojećeg objekta, te tom zahtjevu treba biti prilagođena i organizacija gradilišta i način izvedbe svih vrsta radova.</t>
  </si>
  <si>
    <t>STRUKTURA JEDINIČNIH CIJENA</t>
  </si>
  <si>
    <t>Ponuđena jedinična cijena za realizaciju pojedine troškovničke stavke je konačna i ne može biti mijenjana.</t>
  </si>
  <si>
    <t>U jediničnoj cijeni svake pojedinačne stavke sadržani su slijedeći elementi</t>
  </si>
  <si>
    <t>Sav glavni materijal  i svi pomočni materijali, elementi i pribori</t>
  </si>
  <si>
    <t>Sav rad i svi pomočni radovi</t>
  </si>
  <si>
    <t>Sva potrebna glavna i pomočna sredstva rada</t>
  </si>
  <si>
    <t>Sva zakonska davanja izvoditelja (faktor društva)</t>
  </si>
  <si>
    <t>Sve potrebne radne, nosive, zaštitne skele i platforme</t>
  </si>
  <si>
    <t>Zauzimanje javnoprometne površine potrebne za organizaciju gradilišta i neometan i siguran promet vozila uz preusmjeravanje pješačkog prometa. Stavka uključuje sve potrebne takse, ishođenje suglasnosti, opremanje zauzetih površina vertikalnom i horizontalnom signalizacijom, rasvjetu kao i sve ostale elemente potrebne za potpunu sigurnost prometa.</t>
  </si>
  <si>
    <t>Prije početka izvedbe svake vrste rada, mora biti izvršeno točno razmjeravanje i obilježavanje na elementu ili na sklopu elemenata koji su predmetom rada i tek nakon toga može biti započeto s radom.</t>
  </si>
  <si>
    <t>Sva sredstva potrebna za zaštitu djelova građevine i okoliša koji nisu predmetom ove faze rekonstrukcije objekta</t>
  </si>
  <si>
    <t>Gradilišna ograda od montažnih čeličnih okvira s ispunom, uključivo potrebna vrata kolna i pješačka. Postava za čitavo vrijeme trajanja gradnje, održavanje i demontaža i otprema po završetku radova.</t>
  </si>
  <si>
    <t>Izrada dobava i montaža table za obilježavanje gradilišta, održavanje tijekom gradnje te demontaža i uklanjanje otpada po završetku gradnje. Tabla i nosiva konstrukcija trebaju biti kvalitetno izvedene i trajati čitavo vrijeme izvedbe radova.</t>
  </si>
  <si>
    <t>Uskladištenje i čuvanje materijala, alata, pribora i opreme</t>
  </si>
  <si>
    <t>Čišćenje objekta i okoliša iza svake faze radova</t>
  </si>
  <si>
    <t>Projekt izvedenog stanja sadrži arhitektonsko građevinski dio, te sve vrste projekata u kojima je došlo do izmjena.</t>
  </si>
  <si>
    <t>Radovi na odvodnji oborinskih voda ukupno:</t>
  </si>
  <si>
    <r>
      <t>Dobava i ugradnja sloja geotekstila 300 g/m</t>
    </r>
    <r>
      <rPr>
        <vertAlign val="superscript"/>
        <sz val="9"/>
        <rFont val="Arial"/>
        <family val="2"/>
      </rPr>
      <t>2</t>
    </r>
    <r>
      <rPr>
        <sz val="9"/>
        <rFont val="Arial"/>
        <family val="2"/>
      </rPr>
      <t xml:space="preserve"> ispod i iznad sloja tampona.</t>
    </r>
  </si>
  <si>
    <t>OPĆI UVJETI ZA IZVEDBU RADOVA</t>
  </si>
  <si>
    <t>Ostali radovi ukupno:</t>
  </si>
  <si>
    <t>Bez obzira na ugovoreni način obračuna i plaćanja izvedenih radova, izvođač je obavezan svakodnevno voditi građevinski dnevnik (u dva primjerka), kao i građevinsku knjigu. Navedeni dokumenti biti će redovno kontrolirani od strane nadzornog inžinjera.</t>
  </si>
  <si>
    <t>Sav materijal koji će biti upotrebljen za izvedbu radova, mora odgovarati hrvatskim standardima te svim propisima koji reguliraju karakteristike i način upotrebe materijala, elemenata i sklopova. Po dopremi materijala na gradilište, na poziv izvođača, nadzorni inženjer će pregledati materijal i prateću dokumentaciju te činjenično stanje konstatirati upisom u građevinski dnevnik. U slučaju upotrebe materijala za koji ne postoji odgovarajući standard, potrebno je karakteristike i kvalitetu dokazati atestima izdanim po ovlaštenim institucijama.</t>
  </si>
  <si>
    <t>Ukoliko izvođač upotrijebi materijal za koji bude ustanovljeno da nije odgovarajući, izvođač ga je obavezan ukloniti s objekta na zahtjev nadzornog inženjera, te ga zamijeniti materijalom koji odgovara propisima i traženim tehničkim standardima.</t>
  </si>
  <si>
    <t>Investitor je dužan tokom građenja osigurati stručni nadzor izvedbe za građevinu u cijelosti i u pojedinim segmentima.</t>
  </si>
  <si>
    <t>Prije početka radova izvođač treba načiniti projekt organizacije gradilišta i operativni plan izvedbe radova. Ovi dokumenti trebaju biti dostavljeni dva tjedna prije početka radova i odobreni od strane investitora i nadzornog inženjera, posebno imajući u vidu nužnost zaštite svih ostalih dijelova objekta, koji nisu predmetom radova u okviru ove faze izgradnje</t>
  </si>
  <si>
    <t>Izvedba privremenih priključaka za potrebe gradilišta.</t>
  </si>
  <si>
    <t>a/ priključak na instalaciju vodovoda</t>
  </si>
  <si>
    <t xml:space="preserve"> -</t>
  </si>
  <si>
    <t>c/</t>
  </si>
  <si>
    <t>6.</t>
  </si>
  <si>
    <t>RADOVI NA ODVODNJI OBORINSKIH VODA</t>
  </si>
  <si>
    <t>6.1.</t>
  </si>
  <si>
    <t>6.2.</t>
  </si>
  <si>
    <t>Geodetski snimak izvedenog stanja.</t>
  </si>
  <si>
    <t>Izvođač je dužan prije početka radova proučiti projektnu dokumentaciju i o svim eventualnim primjedbama i uočenim nedostacima obavijestiti investitora, odnosno nadzornog inženjera, te zatražiti eventualno potrebna pojašnjenja radi otklanjanja svih mogućih nedoumica.</t>
  </si>
  <si>
    <t>Izvođač je dužan prije početka pojedine vrste radova provjeriti elemente projekta na licu mjesta, te o eventualnim odstupanjima od projekta, izvjestiti projektanta koji daje rješenje.</t>
  </si>
  <si>
    <t>DRENAŽE I OBORINSKA KANALIZACIJA</t>
  </si>
  <si>
    <t xml:space="preserve">k.č. broj 1945, 1946, 1947, 1949, 1950  </t>
  </si>
  <si>
    <t>Ukoliko se prilikom gradnje ukaže opravdana potreba za bilo kakvim odstupanjima odnosno izmjenama u odnosu na elemente definirane tehničkom dokumentacijom, izvođač je dužan prije početka takovih izmjena, pribaviti suglasnost projektanta, nadzornog inženjera i predstavnika Gradskog zavoda za zaštitu spomenika kulture i prirode, ugovoriti jedničnu cijenu nove stavke na temeljuelemenata iz ponude, unijeti sve promjene u građevinski dnevnik uz ovjeru nadzornog inžinjera. Sve višeradnje kao i svi naknadni radovi, koji nisu utvrđeni i evidentirani na navedeni način, pri obračunu neće biti priznati.</t>
  </si>
  <si>
    <t>Izvođač je obavezan, putem građevinskog dnevnika, registrirati sve izmjene i eventualna odstupanja od projektne dokumentacije, a po završetku gradnje, obavezan je predati investitoru projekt izvedenog stanja građevine.</t>
  </si>
  <si>
    <t>Izrada revizionih okna iz betonskih cijevi Ø 80 cm i visine - dubine 1.0 - 1.5 m, s armirano betonskim plaštem debljine 10 cm na betonskoj podlozi debljine 20 cm, gornjom pločom debljine 20 cm u kojoj se izvodi otvor i ugrađuje ljevano željeznim poklopcem. Sav ugrađeni beton je razreda C20/25. Na dnu okna se izvodi kineta. U cijenu stavke uključiti izradu odgovarajućeg broja otvora za priključak cijevi i kasnijom obradom spojeva. Stavka obuhvaća sve radove i materijal potreban za potpuno dovršenje revizionog okna u svemu prema detalju iz projekta, potrebnom oplatom, armaturom, penjalicama, ljevano željeznim poklopcem dim. 60/60 cm i drugo.</t>
  </si>
  <si>
    <t>Pročelje građevine dekorirano je ukrasnim elementima (elementi plastike, vučeni profili) za koje nije, prije detaljnog pregleda sa skele i ispitivanja postojećih materijala, moguće dovoljno precizno odrediti način i veličinu sanacionog zahvata, pa je prilikom uvođenja u posao obavezan detaljan pregled i utvrđivanje stvarnog stanja elemenata i načina njihove sanacije.</t>
  </si>
  <si>
    <t>Utovar i odvoz viška materijala od iskopa na mjesnu deponiju na udaljenosti do 7 km. Obračun se provodi u zbijenom stanju prema stavci 3.1.</t>
  </si>
  <si>
    <t>MUZEJI HRVATSKOG ZAGORJA</t>
  </si>
  <si>
    <t>Samci 64</t>
  </si>
  <si>
    <t>INVESTITOR:</t>
  </si>
  <si>
    <t/>
  </si>
  <si>
    <t>GRAĐEVINA:</t>
  </si>
  <si>
    <t>LOKACIJA:</t>
  </si>
  <si>
    <t>Horvat Jadranko d.i.g</t>
  </si>
  <si>
    <t>1.</t>
  </si>
  <si>
    <t>A/</t>
  </si>
  <si>
    <t>PRIPREMNI RADOVI</t>
  </si>
  <si>
    <t>1.1.</t>
  </si>
  <si>
    <t>Organizacija radilišta</t>
  </si>
  <si>
    <t>Izvoditelj radova je obavezan izvršiti svoju organizaciju izvedbe radova prema čl. 55 Zakona o zaštiti na radu i u tom smislu treba izraditi plan uređenja radilišta (čl. 56).</t>
  </si>
  <si>
    <t>Sve privremene pristupne puteve, odlagalište materijala, pomoćne skele i druge zaštitne mjere mora izvesti, održavati i ukloniti ih tako da ne ugrozi i osobe koje borave i rade u zgradi i odvijanje ostalih radova na građevini. Ove pripremne i završne radove mora izvoditelj radova obuhvatiti u cijeni radova bez posebne nadoknade.</t>
  </si>
  <si>
    <t>1.2.</t>
  </si>
  <si>
    <t>Postava zaštitne ograde.</t>
  </si>
  <si>
    <t>a/</t>
  </si>
  <si>
    <t>b/</t>
  </si>
  <si>
    <t>1.4.</t>
  </si>
  <si>
    <t>kom</t>
  </si>
  <si>
    <t>1.5.</t>
  </si>
  <si>
    <t>Postava zaštitne ograde za nesmetan rad na radovima drenaže i slobodan prolaz osobama. Ograda se postavlja na udaljenosti min. 2 m ili kako to drugačije odredi investitor, a ne može biti postavljena na manju udaljenost od objekta koja ne zadovoljava normalan rad.</t>
  </si>
  <si>
    <t>UREĐENJE VANJSKIH TERASA</t>
  </si>
  <si>
    <t>Datum: prosinac 2018.</t>
  </si>
  <si>
    <t>OBORINSKA ODVODNJA</t>
  </si>
  <si>
    <t>Održavanje čistoće gradilišta i privremenih puteva gradilišta tokom izvođenja radova, posebno tokom demontaže i iskopa zemlje iz drenažne jame, sukladno propisima o zaštiti na radu i planu uređenja gradilišta. Isto tako po završetku svih radova i završno čišćenje terena, građevinske deponije od preostalog materijala i sveg okoliša koji je bio obuhvaćen izvedbom radova.</t>
  </si>
  <si>
    <t>Pripremni radovi ukupno:</t>
  </si>
  <si>
    <t>Geodetsko snimanje svih komunalnih instalacija paralelno sa izvođenjem radova, a prije zatrpavanja pojedine instalacije. Snimanje obavlja ovlašteni geodet.</t>
  </si>
  <si>
    <t>REKAPITULACIJA</t>
  </si>
  <si>
    <t>UKUPNO:</t>
  </si>
  <si>
    <t>PDV 25 %</t>
  </si>
  <si>
    <t>SVEUKUPNO:</t>
  </si>
  <si>
    <t>B/</t>
  </si>
  <si>
    <t>SVEUKUPNA REKAPITULACIJA</t>
  </si>
  <si>
    <t>DVORAC ORŠIĆ - GORNJA STUBICA</t>
  </si>
  <si>
    <t>GORNJA STUBICA</t>
  </si>
  <si>
    <t>k.o. Modrovec</t>
  </si>
  <si>
    <t xml:space="preserve">  -</t>
  </si>
  <si>
    <t>b/ priključak na instalaciju struje</t>
  </si>
  <si>
    <t>Osigurava investitor</t>
  </si>
  <si>
    <t>1.6.</t>
  </si>
  <si>
    <t>2.</t>
  </si>
  <si>
    <t>RADOVI DEMONTAŽE I RUŠENJA</t>
  </si>
  <si>
    <t>3.</t>
  </si>
  <si>
    <t>3.1.</t>
  </si>
  <si>
    <t>Odvoz viška materijala od iskopa.</t>
  </si>
  <si>
    <t>komplet</t>
  </si>
  <si>
    <r>
      <t>m</t>
    </r>
    <r>
      <rPr>
        <vertAlign val="superscript"/>
        <sz val="8"/>
        <rFont val="Arial"/>
        <family val="2"/>
      </rPr>
      <t>2</t>
    </r>
  </si>
  <si>
    <r>
      <t>m</t>
    </r>
    <r>
      <rPr>
        <vertAlign val="superscript"/>
        <sz val="8"/>
        <rFont val="Arial"/>
        <family val="2"/>
      </rPr>
      <t>1</t>
    </r>
  </si>
  <si>
    <r>
      <t>m</t>
    </r>
    <r>
      <rPr>
        <vertAlign val="superscript"/>
        <sz val="8"/>
        <rFont val="Arial"/>
        <family val="2"/>
      </rPr>
      <t>3</t>
    </r>
  </si>
  <si>
    <t>1.3.</t>
  </si>
  <si>
    <t>Sve iskope, s kasnijim zatrpavanjem i sl.,</t>
  </si>
  <si>
    <t>Obračun po komadu izvedenog priključka sa svim potrebnim radovima, materijalom, sanacijama i vračanjem svega u prvobitno stanje.</t>
  </si>
  <si>
    <t>d/</t>
  </si>
  <si>
    <t>PVC cijevi DN 160</t>
  </si>
  <si>
    <t>PVC cijevi DN 200</t>
  </si>
  <si>
    <t>7.</t>
  </si>
  <si>
    <t>OSTALI RADOVI</t>
  </si>
  <si>
    <t>Kanalizacione cijevi.</t>
  </si>
  <si>
    <t>VKV električar - radovi prilikom razgradnje i ponovne ugradnje instalacija.</t>
  </si>
  <si>
    <t>Beton C12/15 za podlogu i obetoniravanje spojeva cijevi</t>
  </si>
  <si>
    <t>sati</t>
  </si>
  <si>
    <r>
      <t>m</t>
    </r>
    <r>
      <rPr>
        <vertAlign val="superscript"/>
        <sz val="8"/>
        <rFont val="Default"/>
        <family val="0"/>
      </rPr>
      <t>3</t>
    </r>
  </si>
  <si>
    <t>6.7.</t>
  </si>
  <si>
    <t>Obavezno postaviti na ogradu znakove upozorenja: suženje kolnika, radovi na cesti, opasnost od visokog napona i sl.</t>
  </si>
  <si>
    <t>Budući da se radovi izvode na objektu koji je upisan u registar spomenika kulture i koji se nalazi u zaštićenoj jezgri, izvoditelj mora već kod izrade Plana uređenja radilišta voditi računa o načinu izvedbe a organizaciju prilagoditi postojećem stanju te sve pokazati vremenskim planom izvođenja radova. Izvoditelj radova mora uz svoju ponudu predati izjavu da je upoznat sa posebnostima izvedbe na rekonstrukciji spomenika kulture i da će izvesti projektirane radove uz sve neophodne mjere zaštite od oštećivanja ostalih dijelova u građevini kao i okoliša.</t>
  </si>
  <si>
    <t>Geodetsko iskolčenje terena oko objekta radi prijenosa visinskih i položajnih tačaka radi izvođenja pravilnih padova ploha dvorišta i odvodnje prema projektu.</t>
  </si>
  <si>
    <t>Ostali znakovi upozorenja a odnose se za rad na određenoj vrsti radova.</t>
  </si>
  <si>
    <t>Nabava, dovoz, nasipavanje, razastiranje i nabijanje pijeska za izradu posteljice i sloja iznad PVC cijevi odvodnje od zadnje revizionog okna pa do ispusta u cestovnu odvodnju. Pijesak po cijeloj širini rova, u sloju debljine 15 cm ispod cijevi i 20 cm iznad cijevi.</t>
  </si>
  <si>
    <t>Postava natpisne ploče dim. 1.0 x 2.0 m s opisom projekta, brojem odobrenja za građenje (konz. odjel) ili drugo rješenje, imenima investitora, izvoditelja radova, nadzora te projektanta.</t>
  </si>
  <si>
    <t>Ostali radovi izvode se sukladno opisu iz troškovnika. Investitor je dužan izvođaču radova osigurati nesmetan rad na građevini, kao i minimalne uvjete za odvoz i dovoz materijala na  gradilištu, te osigurati termine kad može i u koje namjene transportirati materijal, kao i posebne uvjete rada investitor je obavezan predočiti izvođaču. Izvođač radova mora poštovati posebne uvjete rada (smijene rada, broj ljudi na gradilištu, odobreno vrijeme za transport materijala, odobrena lokacija za deponiju materijala, posebni sigurnosni uvjeti i drugo, što traži investitor vezano za posebne uvjete rada).</t>
  </si>
  <si>
    <t>Geodetsko iskolčenje trase prije izvođenja</t>
  </si>
  <si>
    <t>Popravak i dopunjavanje nedostajajućim elementima ograde oko unutarnjeg dvorišta dvorca. Izvesti u svim elementima i detaljima prema postojećoj ogradi. Ograda od elemenata kovanog željeza. Izvesti čišćenje, otucanje eventualne hrđe, AKZ i završni nalič u tonu prema postojećem. Visina ograde 100 cm</t>
  </si>
  <si>
    <t>m'</t>
  </si>
  <si>
    <t>1.8.</t>
  </si>
  <si>
    <t>Izvedba opločenja na pozicijama arheološki otkrivenih zidova u nižim slojevima. Izvesti na betonsku podlogu lomljenim prirodnim kamenom (u maniri tlocrta kamenog zida), polaganjem u vapnenom mortu. U cijeni uključeno i fugiranje.</t>
  </si>
  <si>
    <t>1.9.</t>
  </si>
  <si>
    <t>1.10.</t>
  </si>
  <si>
    <t>1.11.</t>
  </si>
  <si>
    <t>1.12.</t>
  </si>
  <si>
    <t>1.13.</t>
  </si>
  <si>
    <t>1.14.</t>
  </si>
  <si>
    <t>1.15.</t>
  </si>
  <si>
    <t>Sitni spojni i potrošni materijal prilikom razgradnje i blindiranja postojeće instalacije koja se ne razgrađuje, kao i potrebni materijal prilikom ponovne ugradnje i spajanja na postojeću instalaciju.</t>
  </si>
  <si>
    <t>Radovi demontaže i rušenja ukupno:</t>
  </si>
  <si>
    <t>ZEMLJANI RADOVI</t>
  </si>
  <si>
    <t>Zemljani radovi ukupno:</t>
  </si>
  <si>
    <r>
      <t xml:space="preserve">Pažljiva demontaža svih instalacija položenih bilo u betonski kanal, bilo slobodno zakopanih u nasipu dvorišta - PVC odvodnih cijevi Ø100 - </t>
    </r>
    <r>
      <rPr>
        <sz val="9"/>
        <rFont val="Arial"/>
        <family val="2"/>
      </rPr>
      <t>Ø</t>
    </r>
    <r>
      <rPr>
        <sz val="9"/>
        <rFont val="Arial"/>
        <family val="2"/>
      </rPr>
      <t>160 mm, kablova elektroinstalacija, PVC vodovodnih cijevi, gromobranske trake i drugo. U cijenu uključiti i privremeno zatvraranje završetaka cijevi, te po završetku radova na drenaži ponovno spajanje i puštanje u pogon sve instalacije. Izvodi se demontaža svih instalacija površini predviđenog zahvata. Uključivo sav sitni spojni i potrošni materijal prilikom razgradnje i ponovnog prespajanja instalacija.</t>
    </r>
  </si>
  <si>
    <t xml:space="preserve">Razgradnja instalacija, te po završetku radova na oborinskoj kanalizaciji,  ponovna ugradnja do potpune funkcionalnosti. </t>
  </si>
</sst>
</file>

<file path=xl/styles.xml><?xml version="1.0" encoding="utf-8"?>
<styleSheet xmlns="http://schemas.openxmlformats.org/spreadsheetml/2006/main">
  <numFmts count="35">
    <numFmt numFmtId="5" formatCode="&quot;Kn&quot;#,##0_);\(&quot;Kn&quot;#,##0\)"/>
    <numFmt numFmtId="6" formatCode="&quot;Kn&quot;#,##0_);[Red]\(&quot;Kn&quot;#,##0\)"/>
    <numFmt numFmtId="7" formatCode="&quot;Kn&quot;#,##0.00_);\(&quot;Kn&quot;#,##0.00\)"/>
    <numFmt numFmtId="8" formatCode="&quot;Kn&quot;#,##0.00_);[Red]\(&quot;Kn&quot;#,##0.00\)"/>
    <numFmt numFmtId="42" formatCode="_(&quot;Kn&quot;* #,##0_);_(&quot;Kn&quot;* \(#,##0\);_(&quot;Kn&quot;* &quot;-&quot;_);_(@_)"/>
    <numFmt numFmtId="41" formatCode="_(* #,##0_);_(* \(#,##0\);_(* &quot;-&quot;_);_(@_)"/>
    <numFmt numFmtId="44" formatCode="_(&quot;Kn&quot;* #,##0.00_);_(&quot;Kn&quot;* \(#,##0.00\);_(&quot;Kn&quot;* &quot;-&quot;??_);_(@_)"/>
    <numFmt numFmtId="43" formatCode="_(* #,##0.00_);_(* \(#,##0.00\);_(* &quot;-&quot;??_);_(@_)"/>
    <numFmt numFmtId="164" formatCode="&quot;HRK&quot;#,##0_);\(&quot;HRK&quot;#,##0\)"/>
    <numFmt numFmtId="165" formatCode="&quot;HRK&quot;#,##0_);[Red]\(&quot;HRK&quot;#,##0\)"/>
    <numFmt numFmtId="166" formatCode="&quot;HRK&quot;#,##0.00_);\(&quot;HRK&quot;#,##0.00\)"/>
    <numFmt numFmtId="167" formatCode="&quot;HRK&quot;#,##0.00_);[Red]\(&quot;HRK&quot;#,##0.00\)"/>
    <numFmt numFmtId="168" formatCode="_(&quot;HRK&quot;* #,##0_);_(&quot;HRK&quot;* \(#,##0\);_(&quot;HRK&quot;* &quot;-&quot;_);_(@_)"/>
    <numFmt numFmtId="169" formatCode="_(&quot;HRK&quot;* #,##0.00_);_(&quot;HRK&quot;* \(#,##0.00\);_(&quot;HRK&quot;* &quot;-&quot;??_);_(@_)"/>
    <numFmt numFmtId="170" formatCode="#,##0\ &quot;Kn&quot;;\-#,##0\ &quot;Kn&quot;"/>
    <numFmt numFmtId="171" formatCode="#,##0\ &quot;Kn&quot;;[Red]\-#,##0\ &quot;Kn&quot;"/>
    <numFmt numFmtId="172" formatCode="#,##0.00\ &quot;Kn&quot;;\-#,##0.00\ &quot;Kn&quot;"/>
    <numFmt numFmtId="173" formatCode="#,##0.00\ &quot;Kn&quot;;[Red]\-#,##0.00\ &quot;Kn&quot;"/>
    <numFmt numFmtId="174" formatCode="_-* #,##0\ &quot;Kn&quot;_-;\-* #,##0\ &quot;Kn&quot;_-;_-* &quot;-&quot;\ &quot;Kn&quot;_-;_-@_-"/>
    <numFmt numFmtId="175" formatCode="_-* #,##0\ _k_n_-;\-* #,##0\ _k_n_-;_-* &quot;-&quot;\ _k_n_-;_-@_-"/>
    <numFmt numFmtId="176" formatCode="_-* #,##0.00\ &quot;Kn&quot;_-;\-* #,##0.00\ &quot;Kn&quot;_-;_-* &quot;-&quot;??\ &quot;Kn&quot;_-;_-@_-"/>
    <numFmt numFmtId="177" formatCode="_-* #,##0.00\ _k_n_-;\-* #,##0.00\ _k_n_-;_-* &quot;-&quot;??\ _k_n_-;_-@_-"/>
    <numFmt numFmtId="178" formatCode="_-* #,##0.00_-;\-* #,##0.00_-;_-* &quot;-&quot;??_-;_-@_-"/>
    <numFmt numFmtId="179" formatCode="_-&quot;Kn&quot;* #,##0_-;\-&quot;Kn&quot;* #,##0_-;_-&quot;Kn&quot;* &quot;-&quot;_-;_-@_-"/>
    <numFmt numFmtId="180" formatCode="dd/\ mmmm\ yyyy/"/>
    <numFmt numFmtId="181" formatCode="dd/mmmm\ yyyy/"/>
    <numFmt numFmtId="182" formatCode="#,##0.00_ ;\-#,##0.00\ "/>
    <numFmt numFmtId="183" formatCode="[$-41A]d\.\ mmmm\ yyyy"/>
    <numFmt numFmtId="184" formatCode="[$-F800]dddd\,\ mmmm\ dd\,\ yyyy"/>
    <numFmt numFmtId="185" formatCode="#,##0.00\ &quot;Kn&quot;"/>
    <numFmt numFmtId="186" formatCode="_-* #,##0.00\ _K_n_-;\-* #,##0.00\ _K_n_-;_-* &quot;-&quot;??\ _K_n_-;_-@_-"/>
    <numFmt numFmtId="187" formatCode="[$-41A]d\.\ mmmm\ yyyy\."/>
    <numFmt numFmtId="188" formatCode="0.00"/>
    <numFmt numFmtId="189" formatCode="General"/>
    <numFmt numFmtId="190" formatCode="#00_ ;"/>
  </numFmts>
  <fonts count="35">
    <font>
      <sz val="10"/>
      <name val="Arial"/>
      <family val="0"/>
    </font>
    <font>
      <sz val="8"/>
      <name val="Arial"/>
      <family val="2"/>
    </font>
    <font>
      <sz val="9"/>
      <name val="Arial"/>
      <family val="2"/>
    </font>
    <font>
      <b/>
      <sz val="9"/>
      <name val="Arial"/>
      <family val="2"/>
    </font>
    <font>
      <b/>
      <sz val="8"/>
      <name val="Arial"/>
      <family val="2"/>
    </font>
    <font>
      <vertAlign val="superscript"/>
      <sz val="8"/>
      <name val="Arial"/>
      <family val="2"/>
    </font>
    <font>
      <sz val="11"/>
      <name val="Arial"/>
      <family val="2"/>
    </font>
    <font>
      <b/>
      <sz val="10"/>
      <name val="Arial"/>
      <family val="2"/>
    </font>
    <font>
      <sz val="8"/>
      <color indexed="8"/>
      <name val="Arial"/>
      <family val="2"/>
    </font>
    <font>
      <sz val="9"/>
      <color indexed="8"/>
      <name val="Arial"/>
      <family val="2"/>
    </font>
    <font>
      <sz val="8"/>
      <name val="Default"/>
      <family val="0"/>
    </font>
    <font>
      <vertAlign val="superscript"/>
      <sz val="8"/>
      <name val="Default"/>
      <family val="0"/>
    </font>
    <font>
      <vertAlign val="superscript"/>
      <sz val="9"/>
      <name val="Arial"/>
      <family val="2"/>
    </font>
    <font>
      <sz val="3"/>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u val="single"/>
      <sz val="10"/>
      <color indexed="12"/>
      <name val="Arial"/>
      <family val="0"/>
    </font>
    <font>
      <u val="single"/>
      <sz val="10"/>
      <color indexed="61"/>
      <name val="Arial"/>
      <family val="0"/>
    </font>
    <font>
      <b/>
      <u val="single"/>
      <sz val="9"/>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2" fillId="0" borderId="0" applyFill="0" applyBorder="0" applyProtection="0">
      <alignment horizontal="left" vertical="top"/>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64">
    <xf numFmtId="0" fontId="0" fillId="0" borderId="0" xfId="0" applyAlignment="1">
      <alignment/>
    </xf>
    <xf numFmtId="0" fontId="2" fillId="0" borderId="0" xfId="0" applyFont="1" applyBorder="1" applyAlignment="1" applyProtection="1">
      <alignment/>
      <protection/>
    </xf>
    <xf numFmtId="0" fontId="2" fillId="0" borderId="0" xfId="0" applyFont="1" applyFill="1" applyBorder="1" applyAlignment="1" applyProtection="1">
      <alignment/>
      <protection/>
    </xf>
    <xf numFmtId="49" fontId="0" fillId="0" borderId="0" xfId="0" applyNumberFormat="1" applyFont="1" applyBorder="1" applyAlignment="1" applyProtection="1">
      <alignment horizontal="center" vertical="top"/>
      <protection locked="0"/>
    </xf>
    <xf numFmtId="0" fontId="0" fillId="0" borderId="0" xfId="0" applyFont="1" applyBorder="1" applyAlignment="1" applyProtection="1">
      <alignment horizontal="justify" vertical="top"/>
      <protection locked="0"/>
    </xf>
    <xf numFmtId="4" fontId="0" fillId="0" borderId="0" xfId="0" applyNumberFormat="1" applyFont="1" applyBorder="1" applyAlignment="1" applyProtection="1">
      <alignment horizontal="center"/>
      <protection locked="0"/>
    </xf>
    <xf numFmtId="4" fontId="0" fillId="0" borderId="0" xfId="43" applyNumberFormat="1" applyFont="1" applyBorder="1" applyAlignment="1" applyProtection="1">
      <alignment/>
      <protection locked="0"/>
    </xf>
    <xf numFmtId="4" fontId="0" fillId="0" borderId="0" xfId="0" applyNumberFormat="1" applyFont="1" applyBorder="1" applyAlignment="1">
      <alignment/>
    </xf>
    <xf numFmtId="0" fontId="0" fillId="0" borderId="0" xfId="0" applyFont="1" applyBorder="1" applyAlignment="1">
      <alignment/>
    </xf>
    <xf numFmtId="182" fontId="0" fillId="0" borderId="0" xfId="43" applyNumberFormat="1" applyFont="1" applyBorder="1" applyAlignment="1" applyProtection="1">
      <alignment horizontal="right"/>
      <protection locked="0"/>
    </xf>
    <xf numFmtId="182" fontId="0" fillId="0" borderId="0" xfId="43" applyNumberFormat="1" applyFont="1" applyBorder="1" applyAlignment="1" applyProtection="1">
      <alignment/>
      <protection locked="0"/>
    </xf>
    <xf numFmtId="0" fontId="1" fillId="0" borderId="0" xfId="0" applyFont="1" applyAlignment="1" applyProtection="1">
      <alignment horizontal="center" wrapText="1"/>
      <protection locked="0"/>
    </xf>
    <xf numFmtId="0" fontId="1" fillId="0" borderId="0" xfId="0" applyFont="1" applyAlignment="1" applyProtection="1" quotePrefix="1">
      <alignment horizontal="center" wrapText="1"/>
      <protection locked="0"/>
    </xf>
    <xf numFmtId="0" fontId="1" fillId="0" borderId="0" xfId="0" applyFont="1" applyAlignment="1" applyProtection="1" quotePrefix="1">
      <alignment wrapText="1"/>
      <protection locked="0"/>
    </xf>
    <xf numFmtId="0" fontId="1" fillId="0" borderId="0" xfId="0" applyFont="1" applyAlignment="1" applyProtection="1">
      <alignment wrapText="1"/>
      <protection locked="0"/>
    </xf>
    <xf numFmtId="4" fontId="2" fillId="0" borderId="0" xfId="0" applyNumberFormat="1" applyFont="1" applyAlignment="1" applyProtection="1">
      <alignment/>
      <protection locked="0"/>
    </xf>
    <xf numFmtId="4" fontId="2" fillId="0" borderId="0" xfId="0" applyNumberFormat="1" applyFont="1" applyFill="1" applyBorder="1" applyAlignment="1" applyProtection="1">
      <alignment/>
      <protection locked="0"/>
    </xf>
    <xf numFmtId="4" fontId="2" fillId="0" borderId="0" xfId="0" applyNumberFormat="1" applyFont="1" applyFill="1" applyBorder="1" applyAlignment="1" applyProtection="1">
      <alignment wrapText="1"/>
      <protection locked="0"/>
    </xf>
    <xf numFmtId="4" fontId="3" fillId="0" borderId="0" xfId="0" applyNumberFormat="1" applyFont="1" applyAlignment="1" applyProtection="1">
      <alignment/>
      <protection locked="0"/>
    </xf>
    <xf numFmtId="4" fontId="7" fillId="0" borderId="0" xfId="43" applyNumberFormat="1" applyFont="1" applyBorder="1" applyAlignment="1" applyProtection="1">
      <alignment/>
      <protection locked="0"/>
    </xf>
    <xf numFmtId="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pplyProtection="1">
      <alignment/>
      <protection locked="0"/>
    </xf>
    <xf numFmtId="0" fontId="13" fillId="0" borderId="0" xfId="0" applyFont="1" applyBorder="1" applyAlignment="1" applyProtection="1">
      <alignment/>
      <protection/>
    </xf>
    <xf numFmtId="4" fontId="13" fillId="0" borderId="10" xfId="0" applyNumberFormat="1" applyFont="1" applyBorder="1" applyAlignment="1" applyProtection="1">
      <alignment/>
      <protection locked="0"/>
    </xf>
    <xf numFmtId="4" fontId="13" fillId="0" borderId="11" xfId="0" applyNumberFormat="1" applyFont="1" applyBorder="1" applyAlignment="1" applyProtection="1">
      <alignment/>
      <protection locked="0"/>
    </xf>
    <xf numFmtId="4" fontId="2" fillId="0" borderId="0" xfId="43" applyNumberFormat="1" applyFont="1" applyBorder="1" applyAlignment="1" applyProtection="1">
      <alignment/>
      <protection locked="0"/>
    </xf>
    <xf numFmtId="4" fontId="13" fillId="0" borderId="10" xfId="0" applyNumberFormat="1" applyFont="1" applyFill="1" applyBorder="1" applyAlignment="1" applyProtection="1">
      <alignment/>
      <protection locked="0"/>
    </xf>
    <xf numFmtId="4" fontId="2" fillId="20" borderId="0" xfId="0" applyNumberFormat="1" applyFont="1" applyFill="1" applyBorder="1" applyAlignment="1" applyProtection="1">
      <alignment/>
      <protection locked="0"/>
    </xf>
    <xf numFmtId="4" fontId="6" fillId="8" borderId="0" xfId="0" applyNumberFormat="1" applyFont="1" applyFill="1" applyAlignment="1" applyProtection="1">
      <alignment/>
      <protection locked="0"/>
    </xf>
    <xf numFmtId="4" fontId="0" fillId="20" borderId="0" xfId="0" applyNumberFormat="1" applyFont="1" applyFill="1" applyBorder="1" applyAlignment="1" applyProtection="1">
      <alignment/>
      <protection locked="0"/>
    </xf>
    <xf numFmtId="0" fontId="0" fillId="20" borderId="0" xfId="0" applyFont="1" applyFill="1" applyAlignment="1" applyProtection="1">
      <alignment wrapText="1"/>
      <protection locked="0"/>
    </xf>
    <xf numFmtId="4" fontId="0" fillId="0" borderId="0" xfId="0" applyNumberFormat="1" applyFont="1" applyFill="1" applyBorder="1" applyAlignment="1" applyProtection="1">
      <alignment/>
      <protection locked="0"/>
    </xf>
    <xf numFmtId="0" fontId="2" fillId="0" borderId="0" xfId="0" applyFont="1" applyAlignment="1" applyProtection="1">
      <alignment horizontal="justify" vertical="top"/>
      <protection locked="0"/>
    </xf>
    <xf numFmtId="0" fontId="18"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49" fontId="3" fillId="0" borderId="0" xfId="0" applyNumberFormat="1" applyFont="1" applyBorder="1" applyAlignment="1" applyProtection="1">
      <alignment horizontal="center" vertical="top"/>
      <protection locked="0"/>
    </xf>
    <xf numFmtId="0" fontId="3" fillId="0" borderId="0" xfId="0" applyFont="1" applyAlignment="1" applyProtection="1">
      <alignment horizontal="justify" vertical="top"/>
      <protection locked="0"/>
    </xf>
    <xf numFmtId="49" fontId="13" fillId="0" borderId="10" xfId="0" applyNumberFormat="1" applyFont="1" applyBorder="1" applyAlignment="1" applyProtection="1">
      <alignment horizontal="center" vertical="top"/>
      <protection locked="0"/>
    </xf>
    <xf numFmtId="0" fontId="13" fillId="0" borderId="10" xfId="0" applyFont="1" applyBorder="1" applyAlignment="1" applyProtection="1">
      <alignment horizontal="justify" vertical="top"/>
      <protection locked="0"/>
    </xf>
    <xf numFmtId="0" fontId="13" fillId="0" borderId="10" xfId="0" applyFont="1" applyBorder="1" applyAlignment="1" applyProtection="1">
      <alignment horizontal="center"/>
      <protection locked="0"/>
    </xf>
    <xf numFmtId="4" fontId="13" fillId="0" borderId="10" xfId="43" applyNumberFormat="1" applyFont="1" applyBorder="1" applyAlignment="1" applyProtection="1">
      <alignment/>
      <protection locked="0"/>
    </xf>
    <xf numFmtId="0" fontId="3" fillId="0" borderId="0" xfId="0" applyFont="1" applyAlignment="1" applyProtection="1">
      <alignment horizontal="right" vertical="top"/>
      <protection locked="0"/>
    </xf>
    <xf numFmtId="0" fontId="4" fillId="0" borderId="0" xfId="0" applyFont="1" applyBorder="1" applyAlignment="1" applyProtection="1">
      <alignment horizontal="center"/>
      <protection locked="0"/>
    </xf>
    <xf numFmtId="4" fontId="3" fillId="0" borderId="0" xfId="43" applyNumberFormat="1" applyFont="1" applyBorder="1" applyAlignment="1" applyProtection="1">
      <alignment/>
      <protection locked="0"/>
    </xf>
    <xf numFmtId="49" fontId="13" fillId="0" borderId="0" xfId="0" applyNumberFormat="1" applyFont="1" applyBorder="1" applyAlignment="1" applyProtection="1">
      <alignment horizontal="center" vertical="top"/>
      <protection locked="0"/>
    </xf>
    <xf numFmtId="0" fontId="13" fillId="0" borderId="0" xfId="0" applyFont="1" applyAlignment="1" applyProtection="1">
      <alignment horizontal="right" vertical="top"/>
      <protection locked="0"/>
    </xf>
    <xf numFmtId="0" fontId="13" fillId="0" borderId="0" xfId="0" applyFont="1" applyBorder="1" applyAlignment="1" applyProtection="1">
      <alignment horizontal="center"/>
      <protection locked="0"/>
    </xf>
    <xf numFmtId="4" fontId="13" fillId="0" borderId="0" xfId="43" applyNumberFormat="1" applyFont="1" applyBorder="1" applyAlignment="1" applyProtection="1">
      <alignment/>
      <protection locked="0"/>
    </xf>
    <xf numFmtId="0" fontId="2" fillId="0" borderId="0" xfId="0" applyFont="1" applyAlignment="1" applyProtection="1">
      <alignment horizontal="right" vertical="top"/>
      <protection locked="0"/>
    </xf>
    <xf numFmtId="49" fontId="13" fillId="0" borderId="11" xfId="0" applyNumberFormat="1" applyFont="1" applyBorder="1" applyAlignment="1" applyProtection="1">
      <alignment horizontal="center" vertical="top"/>
      <protection locked="0"/>
    </xf>
    <xf numFmtId="0" fontId="13" fillId="0" borderId="11" xfId="0" applyFont="1" applyBorder="1" applyAlignment="1" applyProtection="1">
      <alignment horizontal="right" vertical="top"/>
      <protection locked="0"/>
    </xf>
    <xf numFmtId="0" fontId="13" fillId="0" borderId="11" xfId="0" applyFont="1" applyBorder="1" applyAlignment="1" applyProtection="1">
      <alignment horizontal="center"/>
      <protection locked="0"/>
    </xf>
    <xf numFmtId="4" fontId="13" fillId="0" borderId="11" xfId="43" applyNumberFormat="1" applyFont="1" applyBorder="1" applyAlignment="1" applyProtection="1">
      <alignment/>
      <protection locked="0"/>
    </xf>
    <xf numFmtId="49" fontId="4" fillId="0" borderId="0" xfId="0" applyNumberFormat="1" applyFont="1" applyBorder="1" applyAlignment="1" applyProtection="1">
      <alignment horizontal="center" vertical="top"/>
      <protection locked="0"/>
    </xf>
    <xf numFmtId="49" fontId="18" fillId="8" borderId="0" xfId="0" applyNumberFormat="1" applyFont="1" applyFill="1" applyBorder="1" applyAlignment="1" applyProtection="1">
      <alignment horizontal="center" vertical="top"/>
      <protection locked="0"/>
    </xf>
    <xf numFmtId="0" fontId="18" fillId="8" borderId="0" xfId="0" applyFont="1" applyFill="1" applyAlignment="1" applyProtection="1">
      <alignment horizontal="left" vertical="top"/>
      <protection locked="0"/>
    </xf>
    <xf numFmtId="0" fontId="6" fillId="8" borderId="0" xfId="0" applyFont="1" applyFill="1" applyBorder="1" applyAlignment="1" applyProtection="1">
      <alignment horizontal="center"/>
      <protection locked="0"/>
    </xf>
    <xf numFmtId="4" fontId="6" fillId="8" borderId="0" xfId="43" applyNumberFormat="1" applyFont="1" applyFill="1" applyBorder="1" applyAlignment="1" applyProtection="1">
      <alignment/>
      <protection locked="0"/>
    </xf>
    <xf numFmtId="49" fontId="1" fillId="0" borderId="0" xfId="0" applyNumberFormat="1" applyFont="1" applyFill="1" applyBorder="1" applyAlignment="1" applyProtection="1">
      <alignment horizontal="center" vertical="top"/>
      <protection locked="0"/>
    </xf>
    <xf numFmtId="0" fontId="2" fillId="0" borderId="0" xfId="0" applyFont="1" applyFill="1" applyBorder="1" applyAlignment="1" applyProtection="1">
      <alignment horizontal="justify" vertical="top" wrapText="1"/>
      <protection locked="0"/>
    </xf>
    <xf numFmtId="0" fontId="7" fillId="20" borderId="0" xfId="0" applyFont="1" applyFill="1" applyBorder="1" applyAlignment="1" applyProtection="1">
      <alignment horizontal="justify" vertical="top"/>
      <protection locked="0"/>
    </xf>
    <xf numFmtId="0" fontId="0" fillId="20" borderId="0" xfId="0" applyFont="1" applyFill="1" applyBorder="1" applyAlignment="1" applyProtection="1">
      <alignment horizontal="center"/>
      <protection locked="0"/>
    </xf>
    <xf numFmtId="182" fontId="0" fillId="20" borderId="0" xfId="43" applyNumberFormat="1" applyFont="1" applyFill="1" applyBorder="1" applyAlignment="1" applyProtection="1">
      <alignment/>
      <protection locked="0"/>
    </xf>
    <xf numFmtId="182" fontId="2" fillId="0" borderId="0" xfId="43" applyNumberFormat="1" applyFont="1" applyFill="1" applyBorder="1" applyAlignment="1" applyProtection="1">
      <alignment/>
      <protection locked="0"/>
    </xf>
    <xf numFmtId="0" fontId="2" fillId="0" borderId="0" xfId="0" applyFont="1" applyFill="1" applyBorder="1" applyAlignment="1" applyProtection="1">
      <alignment horizontal="justify" vertical="top"/>
      <protection locked="0"/>
    </xf>
    <xf numFmtId="4" fontId="2" fillId="0" borderId="0" xfId="43" applyNumberFormat="1" applyFont="1" applyFill="1" applyBorder="1" applyAlignment="1" applyProtection="1">
      <alignment/>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49" fontId="13" fillId="0" borderId="10" xfId="0" applyNumberFormat="1" applyFont="1" applyFill="1" applyBorder="1" applyAlignment="1" applyProtection="1">
      <alignment horizontal="center" vertical="top"/>
      <protection locked="0"/>
    </xf>
    <xf numFmtId="0" fontId="13" fillId="0" borderId="10" xfId="0" applyFont="1" applyFill="1" applyBorder="1" applyAlignment="1" applyProtection="1">
      <alignment horizontal="justify" vertical="top"/>
      <protection locked="0"/>
    </xf>
    <xf numFmtId="4" fontId="13" fillId="0" borderId="10" xfId="43" applyNumberFormat="1" applyFont="1" applyFill="1" applyBorder="1" applyAlignment="1" applyProtection="1">
      <alignment/>
      <protection locked="0"/>
    </xf>
    <xf numFmtId="49" fontId="4" fillId="0" borderId="0"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justify" vertical="top" wrapText="1"/>
      <protection locked="0"/>
    </xf>
    <xf numFmtId="4" fontId="0" fillId="20" borderId="0" xfId="43" applyNumberFormat="1"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Alignment="1" applyProtection="1">
      <alignment horizontal="center"/>
      <protection locked="0"/>
    </xf>
    <xf numFmtId="4" fontId="2" fillId="0" borderId="0" xfId="0" applyNumberFormat="1" applyFont="1" applyAlignment="1" applyProtection="1">
      <alignment horizontal="right"/>
      <protection locked="0"/>
    </xf>
    <xf numFmtId="4" fontId="2" fillId="0" borderId="0" xfId="0" applyNumberFormat="1" applyFont="1" applyFill="1" applyBorder="1" applyAlignment="1" applyProtection="1">
      <alignment horizontal="right"/>
      <protection locked="0"/>
    </xf>
    <xf numFmtId="0" fontId="9" fillId="0" borderId="0" xfId="0" applyFont="1" applyAlignment="1" applyProtection="1">
      <alignment horizontal="justify" vertical="top"/>
      <protection locked="0"/>
    </xf>
    <xf numFmtId="0" fontId="8" fillId="0" borderId="0" xfId="0" applyFont="1" applyAlignment="1" applyProtection="1">
      <alignment horizontal="center"/>
      <protection locked="0"/>
    </xf>
    <xf numFmtId="0" fontId="10" fillId="0" borderId="0" xfId="0" applyFont="1" applyAlignment="1" applyProtection="1">
      <alignment horizontal="center"/>
      <protection locked="0"/>
    </xf>
    <xf numFmtId="0" fontId="3" fillId="0" borderId="0" xfId="0" applyFont="1" applyFill="1" applyBorder="1" applyAlignment="1" applyProtection="1">
      <alignment horizontal="left" vertical="top" wrapText="1"/>
      <protection locked="0"/>
    </xf>
    <xf numFmtId="4" fontId="3" fillId="0" borderId="0" xfId="43" applyNumberFormat="1" applyFont="1" applyBorder="1" applyAlignment="1" applyProtection="1">
      <alignment vertical="top"/>
      <protection locked="0"/>
    </xf>
    <xf numFmtId="49" fontId="1"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justify" vertical="top"/>
      <protection locked="0"/>
    </xf>
    <xf numFmtId="0" fontId="7" fillId="0" borderId="0" xfId="0" applyFont="1" applyFill="1" applyBorder="1" applyAlignment="1" applyProtection="1">
      <alignment horizontal="justify" vertical="top"/>
      <protection locked="0"/>
    </xf>
    <xf numFmtId="0" fontId="0" fillId="0" borderId="0" xfId="0" applyFont="1" applyBorder="1" applyAlignment="1" applyProtection="1">
      <alignment horizontal="center"/>
      <protection locked="0"/>
    </xf>
    <xf numFmtId="4" fontId="0" fillId="0" borderId="0" xfId="43" applyNumberFormat="1" applyFont="1" applyFill="1" applyBorder="1" applyAlignment="1" applyProtection="1">
      <alignment/>
      <protection locked="0"/>
    </xf>
    <xf numFmtId="4" fontId="0" fillId="8" borderId="0" xfId="43" applyNumberFormat="1" applyFont="1" applyFill="1" applyBorder="1" applyAlignment="1" applyProtection="1">
      <alignment/>
      <protection locked="0"/>
    </xf>
    <xf numFmtId="49" fontId="3" fillId="20" borderId="0" xfId="0" applyNumberFormat="1" applyFont="1" applyFill="1" applyBorder="1" applyAlignment="1" applyProtection="1">
      <alignment horizontal="center" vertical="top"/>
      <protection locked="0"/>
    </xf>
    <xf numFmtId="0" fontId="3" fillId="20" borderId="0" xfId="0" applyFont="1" applyFill="1" applyBorder="1" applyAlignment="1" applyProtection="1">
      <alignment horizontal="justify" vertical="top"/>
      <protection locked="0"/>
    </xf>
    <xf numFmtId="0" fontId="2" fillId="20" borderId="0" xfId="0" applyFont="1" applyFill="1" applyBorder="1" applyAlignment="1" applyProtection="1">
      <alignment horizontal="center"/>
      <protection locked="0"/>
    </xf>
    <xf numFmtId="4" fontId="2" fillId="20" borderId="0" xfId="43" applyNumberFormat="1" applyFont="1" applyFill="1" applyBorder="1" applyAlignment="1" applyProtection="1">
      <alignment/>
      <protection locked="0"/>
    </xf>
    <xf numFmtId="2" fontId="2" fillId="0" borderId="0" xfId="43" applyNumberFormat="1" applyFont="1" applyFill="1" applyBorder="1" applyAlignment="1" applyProtection="1">
      <alignment/>
      <protection locked="0"/>
    </xf>
    <xf numFmtId="0" fontId="0" fillId="0" borderId="0" xfId="0" applyFont="1" applyFill="1" applyAlignment="1">
      <alignment wrapText="1"/>
    </xf>
    <xf numFmtId="0" fontId="0" fillId="0" borderId="0" xfId="0" applyFont="1" applyFill="1" applyAlignment="1">
      <alignment vertical="center" wrapText="1"/>
    </xf>
    <xf numFmtId="0" fontId="7" fillId="0" borderId="0" xfId="0" applyFont="1" applyFill="1" applyAlignment="1">
      <alignment vertical="center" wrapText="1"/>
    </xf>
    <xf numFmtId="4" fontId="0" fillId="0" borderId="0" xfId="0" applyNumberFormat="1" applyFont="1" applyFill="1" applyAlignment="1">
      <alignment vertical="center" wrapText="1"/>
    </xf>
    <xf numFmtId="2" fontId="0" fillId="0" borderId="0" xfId="0" applyNumberFormat="1" applyFont="1" applyFill="1" applyAlignment="1">
      <alignment vertical="top" wrapText="1"/>
    </xf>
    <xf numFmtId="2" fontId="0" fillId="0" borderId="0" xfId="0" applyNumberFormat="1" applyFont="1" applyFill="1" applyAlignment="1">
      <alignment vertical="center" wrapText="1"/>
    </xf>
    <xf numFmtId="0" fontId="19" fillId="0" borderId="0" xfId="0" applyFont="1" applyFill="1" applyAlignment="1">
      <alignment vertical="center" wrapText="1"/>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3" fillId="0" borderId="0" xfId="0" applyFont="1" applyAlignment="1" applyProtection="1">
      <alignment horizontal="justify"/>
      <protection locked="0"/>
    </xf>
    <xf numFmtId="2" fontId="2" fillId="0" borderId="0" xfId="0" applyNumberFormat="1"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wrapText="1"/>
    </xf>
    <xf numFmtId="4" fontId="1" fillId="0" borderId="0" xfId="43" applyNumberFormat="1" applyFont="1" applyBorder="1" applyAlignment="1" applyProtection="1">
      <alignment horizontal="right"/>
      <protection locked="0"/>
    </xf>
    <xf numFmtId="49" fontId="2" fillId="0" borderId="0" xfId="0" applyNumberFormat="1" applyFont="1" applyAlignment="1">
      <alignment horizontal="center" vertical="top"/>
    </xf>
    <xf numFmtId="0" fontId="2" fillId="0" borderId="0" xfId="0" applyFont="1" applyAlignment="1">
      <alignment horizontal="center"/>
    </xf>
    <xf numFmtId="182" fontId="2" fillId="0" borderId="0" xfId="43" applyNumberFormat="1" applyFont="1" applyAlignment="1">
      <alignment horizontal="right"/>
    </xf>
    <xf numFmtId="4" fontId="2" fillId="0" borderId="0" xfId="0" applyNumberFormat="1" applyFont="1" applyAlignment="1">
      <alignment horizontal="right"/>
    </xf>
    <xf numFmtId="4" fontId="2" fillId="0" borderId="0" xfId="0" applyNumberFormat="1" applyFont="1" applyAlignment="1">
      <alignment/>
    </xf>
    <xf numFmtId="0" fontId="2" fillId="0" borderId="0" xfId="0" applyFont="1" applyAlignment="1">
      <alignment/>
    </xf>
    <xf numFmtId="49" fontId="2" fillId="0" borderId="0" xfId="0" applyNumberFormat="1" applyFont="1" applyAlignment="1">
      <alignment horizontal="center" vertical="top"/>
    </xf>
    <xf numFmtId="0" fontId="2" fillId="0" borderId="0" xfId="0" applyFont="1" applyAlignment="1">
      <alignment horizontal="justify" vertical="top"/>
    </xf>
    <xf numFmtId="49" fontId="2" fillId="0" borderId="0" xfId="0" applyNumberFormat="1" applyFont="1" applyAlignment="1">
      <alignment horizontal="right" vertical="top"/>
    </xf>
    <xf numFmtId="0" fontId="2" fillId="0" borderId="0" xfId="0" applyFont="1" applyAlignment="1">
      <alignment horizontal="justify" vertical="top" wrapText="1"/>
    </xf>
    <xf numFmtId="0" fontId="2" fillId="0" borderId="0" xfId="0" applyFont="1" applyAlignment="1" applyProtection="1">
      <alignment horizontal="justify" vertical="top" wrapText="1"/>
      <protection/>
    </xf>
    <xf numFmtId="0" fontId="2" fillId="0" borderId="0" xfId="0" applyFont="1" applyAlignment="1">
      <alignment horizontal="justify" vertical="top"/>
    </xf>
    <xf numFmtId="0" fontId="2" fillId="0" borderId="0" xfId="0" applyFont="1" applyFill="1" applyBorder="1" applyAlignment="1" applyProtection="1">
      <alignment horizontal="justify" vertical="top"/>
      <protection/>
    </xf>
    <xf numFmtId="49" fontId="2" fillId="0" borderId="0" xfId="0" applyNumberFormat="1" applyFont="1" applyFill="1" applyBorder="1" applyAlignment="1" applyProtection="1">
      <alignment horizontal="center" vertical="top"/>
      <protection locked="0"/>
    </xf>
    <xf numFmtId="49" fontId="2" fillId="0" borderId="0" xfId="0" applyNumberFormat="1" applyFont="1" applyFill="1" applyBorder="1" applyAlignment="1" applyProtection="1">
      <alignment horizontal="right" vertical="top"/>
      <protection locked="0"/>
    </xf>
    <xf numFmtId="49" fontId="2" fillId="0" borderId="10" xfId="0" applyNumberFormat="1" applyFont="1" applyFill="1" applyBorder="1" applyAlignment="1" applyProtection="1">
      <alignment horizontal="center" vertical="top"/>
      <protection locked="0"/>
    </xf>
    <xf numFmtId="49" fontId="3" fillId="0" borderId="0" xfId="0" applyNumberFormat="1" applyFont="1" applyFill="1" applyBorder="1" applyAlignment="1" applyProtection="1">
      <alignment horizontal="center" vertical="top"/>
      <protection locked="0"/>
    </xf>
    <xf numFmtId="49" fontId="2" fillId="0" borderId="0" xfId="0" applyNumberFormat="1" applyFont="1" applyAlignment="1" applyProtection="1">
      <alignment horizontal="center" vertical="top"/>
      <protection locked="0"/>
    </xf>
    <xf numFmtId="49" fontId="2" fillId="0" borderId="0" xfId="0" applyNumberFormat="1" applyFont="1" applyAlignment="1" applyProtection="1">
      <alignment horizontal="right" vertical="top"/>
      <protection locked="0"/>
    </xf>
    <xf numFmtId="49" fontId="9" fillId="0" borderId="0" xfId="0" applyNumberFormat="1" applyFont="1" applyAlignment="1" applyProtection="1">
      <alignment horizontal="right" vertical="top"/>
      <protection locked="0"/>
    </xf>
    <xf numFmtId="49"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protection/>
    </xf>
    <xf numFmtId="49" fontId="2" fillId="0" borderId="0" xfId="0" applyNumberFormat="1" applyFont="1" applyBorder="1" applyAlignment="1" applyProtection="1">
      <alignment horizontal="right" vertical="top"/>
      <protection locked="0"/>
    </xf>
    <xf numFmtId="49" fontId="3" fillId="8" borderId="0" xfId="0" applyNumberFormat="1" applyFont="1" applyFill="1" applyBorder="1" applyAlignment="1" applyProtection="1">
      <alignment horizontal="center" vertical="top"/>
      <protection locked="0"/>
    </xf>
    <xf numFmtId="0" fontId="2" fillId="0" borderId="0" xfId="0" applyFont="1" applyBorder="1" applyAlignment="1" applyProtection="1">
      <alignment/>
      <protection/>
    </xf>
    <xf numFmtId="49" fontId="2" fillId="0" borderId="10" xfId="0" applyNumberFormat="1" applyFont="1" applyBorder="1" applyAlignment="1" applyProtection="1">
      <alignment horizontal="center" vertical="top"/>
      <protection locked="0"/>
    </xf>
    <xf numFmtId="49" fontId="2" fillId="0" borderId="11"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center" vertical="top"/>
      <protection locked="0"/>
    </xf>
    <xf numFmtId="0" fontId="7" fillId="0" borderId="0" xfId="0" applyFont="1" applyFill="1" applyAlignment="1">
      <alignment wrapText="1"/>
    </xf>
    <xf numFmtId="0" fontId="2" fillId="0" borderId="0" xfId="0" applyFont="1" applyFill="1" applyAlignment="1">
      <alignmen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Alignment="1">
      <alignment horizontal="justify" vertical="top"/>
    </xf>
    <xf numFmtId="0" fontId="2" fillId="0" borderId="0" xfId="0" applyFont="1" applyAlignment="1">
      <alignment/>
    </xf>
    <xf numFmtId="0" fontId="3" fillId="0" borderId="0" xfId="0" applyFont="1" applyAlignment="1" applyProtection="1">
      <alignment horizontal="justify" vertical="top"/>
      <protection locked="0"/>
    </xf>
    <xf numFmtId="0" fontId="0" fillId="0" borderId="0" xfId="0" applyAlignment="1">
      <alignment/>
    </xf>
    <xf numFmtId="0" fontId="7" fillId="8" borderId="0" xfId="0" applyFont="1" applyFill="1" applyAlignment="1" applyProtection="1">
      <alignment horizontal="justify" vertical="top"/>
      <protection locked="0"/>
    </xf>
    <xf numFmtId="188" fontId="0" fillId="0" borderId="0" xfId="0" applyNumberFormat="1" applyAlignment="1">
      <alignment/>
    </xf>
    <xf numFmtId="49" fontId="3" fillId="0" borderId="0" xfId="0" applyNumberFormat="1" applyFont="1" applyBorder="1" applyAlignment="1" applyProtection="1">
      <alignment horizontal="center" vertical="center"/>
      <protection locked="0"/>
    </xf>
    <xf numFmtId="0" fontId="3" fillId="0" borderId="0" xfId="0" applyFont="1" applyAlignment="1" applyProtection="1">
      <alignment horizontal="justify" vertical="center"/>
      <protection locked="0"/>
    </xf>
    <xf numFmtId="0" fontId="2" fillId="0" borderId="0" xfId="0" applyFont="1" applyBorder="1" applyAlignment="1" applyProtection="1">
      <alignment vertical="center"/>
      <protection/>
    </xf>
    <xf numFmtId="4" fontId="2" fillId="0" borderId="0" xfId="0" applyNumberFormat="1" applyFont="1" applyAlignment="1" applyProtection="1">
      <alignment vertical="center"/>
      <protection locked="0"/>
    </xf>
    <xf numFmtId="4" fontId="2" fillId="0" borderId="0" xfId="43" applyNumberFormat="1" applyFont="1" applyBorder="1" applyAlignment="1" applyProtection="1">
      <alignment vertical="center"/>
      <protection locked="0"/>
    </xf>
    <xf numFmtId="49" fontId="4" fillId="0" borderId="0" xfId="0" applyNumberFormat="1"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4" fillId="0" borderId="0" xfId="0" applyFont="1" applyBorder="1" applyAlignment="1" applyProtection="1">
      <alignment horizontal="center" vertical="center"/>
      <protection locked="0"/>
    </xf>
    <xf numFmtId="4" fontId="3" fillId="0" borderId="0" xfId="43" applyNumberFormat="1" applyFont="1" applyBorder="1" applyAlignment="1" applyProtection="1">
      <alignment vertical="center"/>
      <protection locked="0"/>
    </xf>
    <xf numFmtId="4" fontId="3" fillId="0" borderId="0" xfId="0" applyNumberFormat="1" applyFont="1" applyAlignment="1" applyProtection="1">
      <alignment horizontal="center" vertical="center"/>
      <protection locked="0"/>
    </xf>
    <xf numFmtId="190" fontId="2" fillId="0" borderId="0" xfId="15" applyFont="1" applyAlignment="1" applyProtection="1">
      <alignment horizontal="center" vertical="top"/>
      <protection/>
    </xf>
    <xf numFmtId="0" fontId="2" fillId="0" borderId="0" xfId="0" applyFont="1" applyAlignment="1" applyProtection="1">
      <alignment horizontal="left" wrapText="1"/>
      <protection/>
    </xf>
    <xf numFmtId="0" fontId="2" fillId="0" borderId="0" xfId="0" applyFont="1" applyAlignment="1" applyProtection="1">
      <alignment/>
      <protection/>
    </xf>
    <xf numFmtId="4" fontId="2" fillId="0" borderId="0" xfId="0" applyNumberFormat="1" applyFont="1" applyAlignment="1" applyProtection="1">
      <alignment/>
      <protection/>
    </xf>
    <xf numFmtId="4" fontId="2" fillId="0" borderId="0" xfId="0" applyNumberFormat="1" applyFont="1" applyAlignment="1" applyProtection="1">
      <alignment/>
      <protection locked="0"/>
    </xf>
    <xf numFmtId="0" fontId="2" fillId="0" borderId="0" xfId="0" applyFont="1" applyAlignment="1">
      <alignment/>
    </xf>
    <xf numFmtId="0" fontId="2" fillId="0" borderId="0" xfId="0" applyFont="1" applyAlignment="1" applyProtection="1">
      <alignment horizontal="right" wrapText="1"/>
      <protection/>
    </xf>
  </cellXfs>
  <cellStyles count="50">
    <cellStyle name="Normal" xfId="0"/>
    <cellStyle name="1. br.stavk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DEE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4"/>
  <sheetViews>
    <sheetView showZeros="0" tabSelected="1" zoomScale="150" zoomScaleNormal="150" zoomScaleSheetLayoutView="150" zoomScalePageLayoutView="0" workbookViewId="0" topLeftCell="A87">
      <selection activeCell="E92" sqref="E92"/>
    </sheetView>
  </sheetViews>
  <sheetFormatPr defaultColWidth="9.140625" defaultRowHeight="12.75"/>
  <cols>
    <col min="1" max="1" width="5.7109375" style="1" customWidth="1"/>
    <col min="2" max="2" width="39.8515625" style="1" customWidth="1"/>
    <col min="3" max="3" width="7.7109375" style="1" customWidth="1"/>
    <col min="4" max="4" width="9.7109375" style="1" customWidth="1"/>
    <col min="5" max="5" width="11.7109375" style="1" customWidth="1"/>
    <col min="6" max="6" width="12.7109375" style="1" customWidth="1"/>
    <col min="7" max="16384" width="9.140625" style="1" customWidth="1"/>
  </cols>
  <sheetData>
    <row r="1" spans="2:5" ht="10.5">
      <c r="B1" s="33"/>
      <c r="E1" s="15"/>
    </row>
    <row r="2" spans="1:7" s="8" customFormat="1" ht="12">
      <c r="A2" s="3"/>
      <c r="B2" s="9" t="s">
        <v>136</v>
      </c>
      <c r="C2" s="10"/>
      <c r="D2" s="19" t="s">
        <v>134</v>
      </c>
      <c r="E2" s="6"/>
      <c r="F2" s="26"/>
      <c r="G2" s="7"/>
    </row>
    <row r="3" spans="1:7" s="8" customFormat="1" ht="12">
      <c r="A3" s="3"/>
      <c r="B3" s="9"/>
      <c r="C3" s="10"/>
      <c r="D3" s="6" t="s">
        <v>135</v>
      </c>
      <c r="E3" s="6"/>
      <c r="F3" s="26"/>
      <c r="G3" s="7"/>
    </row>
    <row r="4" spans="1:7" s="8" customFormat="1" ht="12">
      <c r="A4" s="3"/>
      <c r="B4" s="9"/>
      <c r="C4" s="10"/>
      <c r="D4" s="6" t="s">
        <v>169</v>
      </c>
      <c r="E4" s="6"/>
      <c r="F4" s="26"/>
      <c r="G4" s="7"/>
    </row>
    <row r="5" spans="1:7" s="8" customFormat="1" ht="12">
      <c r="A5" s="3"/>
      <c r="B5" s="9"/>
      <c r="C5" s="10"/>
      <c r="D5" s="6" t="s">
        <v>137</v>
      </c>
      <c r="E5" s="6"/>
      <c r="F5" s="26"/>
      <c r="G5" s="7"/>
    </row>
    <row r="6" spans="1:7" s="8" customFormat="1" ht="12">
      <c r="A6" s="3"/>
      <c r="B6" s="9" t="s">
        <v>138</v>
      </c>
      <c r="C6" s="10"/>
      <c r="D6" s="19" t="s">
        <v>168</v>
      </c>
      <c r="E6" s="6"/>
      <c r="F6" s="26"/>
      <c r="G6" s="7"/>
    </row>
    <row r="7" spans="1:7" s="8" customFormat="1" ht="12">
      <c r="A7" s="3"/>
      <c r="B7" s="9"/>
      <c r="C7" s="10"/>
      <c r="D7" s="19" t="s">
        <v>156</v>
      </c>
      <c r="E7" s="6"/>
      <c r="F7" s="26"/>
      <c r="G7" s="7"/>
    </row>
    <row r="8" spans="1:7" s="8" customFormat="1" ht="12">
      <c r="A8" s="3"/>
      <c r="B8" s="9"/>
      <c r="C8" s="10"/>
      <c r="D8" s="19"/>
      <c r="E8" s="6"/>
      <c r="F8" s="26"/>
      <c r="G8" s="7"/>
    </row>
    <row r="9" spans="1:7" s="8" customFormat="1" ht="12">
      <c r="A9" s="3"/>
      <c r="B9" s="9"/>
      <c r="C9" s="10"/>
      <c r="D9" s="6" t="s">
        <v>137</v>
      </c>
      <c r="E9" s="6"/>
      <c r="F9" s="26"/>
      <c r="G9" s="7"/>
    </row>
    <row r="10" spans="1:7" s="8" customFormat="1" ht="12">
      <c r="A10" s="3"/>
      <c r="B10" s="9" t="s">
        <v>139</v>
      </c>
      <c r="C10" s="10"/>
      <c r="D10" s="6" t="s">
        <v>169</v>
      </c>
      <c r="E10" s="6"/>
      <c r="F10" s="26"/>
      <c r="G10" s="7"/>
    </row>
    <row r="11" spans="1:7" s="8" customFormat="1" ht="12">
      <c r="A11" s="3"/>
      <c r="B11" s="9"/>
      <c r="C11" s="10"/>
      <c r="D11" s="6" t="s">
        <v>128</v>
      </c>
      <c r="E11" s="6"/>
      <c r="F11" s="26"/>
      <c r="G11" s="7"/>
    </row>
    <row r="12" spans="1:7" s="8" customFormat="1" ht="12">
      <c r="A12" s="3"/>
      <c r="B12" s="9"/>
      <c r="C12" s="10"/>
      <c r="D12" s="6" t="s">
        <v>170</v>
      </c>
      <c r="E12" s="6"/>
      <c r="F12" s="26"/>
      <c r="G12" s="7"/>
    </row>
    <row r="13" spans="1:7" s="8" customFormat="1" ht="12">
      <c r="A13" s="3"/>
      <c r="B13" s="9"/>
      <c r="C13" s="10"/>
      <c r="D13" s="6"/>
      <c r="E13" s="6"/>
      <c r="F13" s="26"/>
      <c r="G13" s="7"/>
    </row>
    <row r="14" spans="1:6" ht="12">
      <c r="A14" s="3"/>
      <c r="B14" s="4" t="s">
        <v>157</v>
      </c>
      <c r="C14" s="5"/>
      <c r="D14" s="6"/>
      <c r="F14" s="108" t="s">
        <v>82</v>
      </c>
    </row>
    <row r="15" spans="2:6" ht="10.5">
      <c r="B15" s="33"/>
      <c r="F15" s="77" t="s">
        <v>140</v>
      </c>
    </row>
    <row r="16" spans="2:6" ht="10.5">
      <c r="B16" s="33"/>
      <c r="F16" s="77" t="s">
        <v>81</v>
      </c>
    </row>
    <row r="17" spans="2:5" ht="12.75">
      <c r="B17" s="34"/>
      <c r="E17" s="15"/>
    </row>
    <row r="18" spans="2:5" ht="10.5">
      <c r="B18" s="35" t="s">
        <v>167</v>
      </c>
      <c r="E18" s="15"/>
    </row>
    <row r="19" spans="2:5" ht="10.5">
      <c r="B19" s="33"/>
      <c r="E19" s="15"/>
    </row>
    <row r="20" spans="1:6" s="149" customFormat="1" ht="18" customHeight="1">
      <c r="A20" s="147" t="s">
        <v>142</v>
      </c>
      <c r="B20" s="148" t="s">
        <v>158</v>
      </c>
      <c r="E20" s="150"/>
      <c r="F20" s="151">
        <f>F110</f>
        <v>0</v>
      </c>
    </row>
    <row r="21" spans="1:6" s="149" customFormat="1" ht="18" customHeight="1">
      <c r="A21" s="147" t="s">
        <v>166</v>
      </c>
      <c r="B21" s="148" t="s">
        <v>69</v>
      </c>
      <c r="E21" s="150"/>
      <c r="F21" s="151">
        <f>F222</f>
        <v>0</v>
      </c>
    </row>
    <row r="22" spans="1:6" s="23" customFormat="1" ht="6.75">
      <c r="A22" s="38"/>
      <c r="B22" s="39"/>
      <c r="C22" s="40"/>
      <c r="D22" s="41"/>
      <c r="E22" s="24"/>
      <c r="F22" s="41"/>
    </row>
    <row r="23" spans="2:6" ht="10.5">
      <c r="B23" s="42" t="s">
        <v>163</v>
      </c>
      <c r="C23" s="43"/>
      <c r="D23" s="44"/>
      <c r="E23" s="18"/>
      <c r="F23" s="44">
        <f>SUM(F20:F22)</f>
        <v>0</v>
      </c>
    </row>
    <row r="24" spans="1:6" s="23" customFormat="1" ht="6.75">
      <c r="A24" s="45"/>
      <c r="B24" s="46"/>
      <c r="C24" s="47"/>
      <c r="D24" s="48"/>
      <c r="E24" s="22"/>
      <c r="F24" s="48"/>
    </row>
    <row r="25" spans="2:6" ht="10.5">
      <c r="B25" s="49" t="s">
        <v>164</v>
      </c>
      <c r="E25" s="15"/>
      <c r="F25" s="26">
        <f>F23*0.25</f>
        <v>0</v>
      </c>
    </row>
    <row r="26" spans="1:6" s="23" customFormat="1" ht="7.5" thickBot="1">
      <c r="A26" s="50"/>
      <c r="B26" s="51"/>
      <c r="C26" s="52"/>
      <c r="D26" s="53"/>
      <c r="E26" s="25"/>
      <c r="F26" s="53"/>
    </row>
    <row r="27" spans="1:6" s="149" customFormat="1" ht="21.75" customHeight="1" thickTop="1">
      <c r="A27" s="152"/>
      <c r="B27" s="153" t="s">
        <v>165</v>
      </c>
      <c r="C27" s="154"/>
      <c r="D27" s="155"/>
      <c r="E27" s="156" t="s">
        <v>4</v>
      </c>
      <c r="F27" s="155">
        <f>SUM(F23:F26)</f>
        <v>0</v>
      </c>
    </row>
    <row r="28" spans="2:5" ht="10.5">
      <c r="B28" s="33"/>
      <c r="E28" s="15"/>
    </row>
    <row r="29" spans="1:6" s="162" customFormat="1" ht="18.75" customHeight="1">
      <c r="A29" s="157"/>
      <c r="B29" s="158" t="s">
        <v>0</v>
      </c>
      <c r="C29" s="159"/>
      <c r="D29" s="160"/>
      <c r="E29" s="161"/>
      <c r="F29" s="160"/>
    </row>
    <row r="30" spans="1:6" s="162" customFormat="1" ht="10.5">
      <c r="A30" s="157"/>
      <c r="B30" s="158"/>
      <c r="C30" s="159"/>
      <c r="D30" s="160"/>
      <c r="E30" s="161"/>
      <c r="F30" s="160"/>
    </row>
    <row r="31" spans="1:6" s="162" customFormat="1" ht="27" customHeight="1">
      <c r="A31" s="157"/>
      <c r="B31" s="158" t="s">
        <v>1</v>
      </c>
      <c r="C31" s="159"/>
      <c r="D31" s="160"/>
      <c r="E31" s="161"/>
      <c r="F31" s="160"/>
    </row>
    <row r="32" spans="1:6" s="162" customFormat="1" ht="10.5">
      <c r="A32" s="157"/>
      <c r="B32" s="158"/>
      <c r="C32" s="159"/>
      <c r="D32" s="160"/>
      <c r="E32" s="161"/>
      <c r="F32" s="160"/>
    </row>
    <row r="33" spans="1:6" s="162" customFormat="1" ht="10.5">
      <c r="A33" s="157"/>
      <c r="B33" s="158" t="s">
        <v>5</v>
      </c>
      <c r="C33" s="159"/>
      <c r="D33" s="160"/>
      <c r="E33" s="161"/>
      <c r="F33" s="160"/>
    </row>
    <row r="34" spans="1:6" s="162" customFormat="1" ht="10.5">
      <c r="A34" s="157"/>
      <c r="B34" s="158"/>
      <c r="C34" s="159"/>
      <c r="D34" s="160"/>
      <c r="E34" s="161"/>
      <c r="F34" s="160"/>
    </row>
    <row r="35" spans="1:6" s="162" customFormat="1" ht="10.5">
      <c r="A35" s="157"/>
      <c r="B35" s="158"/>
      <c r="C35" s="159"/>
      <c r="D35" s="160"/>
      <c r="E35" s="161"/>
      <c r="F35" s="160"/>
    </row>
    <row r="36" spans="1:6" s="162" customFormat="1" ht="10.5">
      <c r="A36" s="157"/>
      <c r="B36" s="158"/>
      <c r="C36" s="159"/>
      <c r="D36" s="160"/>
      <c r="E36" s="161"/>
      <c r="F36" s="160"/>
    </row>
    <row r="37" spans="1:6" s="162" customFormat="1" ht="10.5">
      <c r="A37" s="157"/>
      <c r="B37" s="158"/>
      <c r="C37" s="159"/>
      <c r="D37" s="160"/>
      <c r="E37" s="161"/>
      <c r="F37" s="160"/>
    </row>
    <row r="38" spans="1:6" s="162" customFormat="1" ht="10.5">
      <c r="A38" s="157"/>
      <c r="B38" s="158"/>
      <c r="C38" s="159"/>
      <c r="D38" s="160"/>
      <c r="E38" s="161"/>
      <c r="F38" s="160"/>
    </row>
    <row r="39" spans="1:6" s="162" customFormat="1" ht="10.5">
      <c r="A39" s="157"/>
      <c r="B39" s="158"/>
      <c r="C39" s="159"/>
      <c r="D39" s="160"/>
      <c r="E39" s="161"/>
      <c r="F39" s="160"/>
    </row>
    <row r="40" spans="1:6" s="162" customFormat="1" ht="10.5">
      <c r="A40" s="157"/>
      <c r="B40" s="158"/>
      <c r="C40" s="159"/>
      <c r="D40" s="160"/>
      <c r="E40" s="161"/>
      <c r="F40" s="160"/>
    </row>
    <row r="41" spans="1:6" s="162" customFormat="1" ht="10.5">
      <c r="A41" s="157"/>
      <c r="B41" s="158"/>
      <c r="C41" s="159"/>
      <c r="D41" s="160"/>
      <c r="E41" s="161"/>
      <c r="F41" s="160"/>
    </row>
    <row r="42" spans="2:5" ht="10.5">
      <c r="B42" s="33"/>
      <c r="E42" s="15"/>
    </row>
    <row r="43" spans="1:6" s="95" customFormat="1" ht="12">
      <c r="A43" s="99"/>
      <c r="B43" s="137" t="s">
        <v>109</v>
      </c>
      <c r="C43" s="137"/>
      <c r="D43" s="137"/>
      <c r="E43" s="137"/>
      <c r="F43" s="137"/>
    </row>
    <row r="44" spans="1:4" s="95" customFormat="1" ht="12">
      <c r="A44" s="99"/>
      <c r="B44" s="96"/>
      <c r="D44" s="96"/>
    </row>
    <row r="45" spans="1:7" s="107" customFormat="1" ht="18" customHeight="1">
      <c r="A45" s="105"/>
      <c r="B45" s="138" t="s">
        <v>114</v>
      </c>
      <c r="C45" s="138"/>
      <c r="D45" s="138"/>
      <c r="E45" s="138"/>
      <c r="F45" s="138"/>
      <c r="G45" s="106"/>
    </row>
    <row r="46" spans="1:7" s="107" customFormat="1" ht="39.75" customHeight="1">
      <c r="A46" s="105"/>
      <c r="B46" s="138" t="s">
        <v>111</v>
      </c>
      <c r="C46" s="138"/>
      <c r="D46" s="138"/>
      <c r="E46" s="138"/>
      <c r="F46" s="138"/>
      <c r="G46" s="106"/>
    </row>
    <row r="47" spans="1:7" s="107" customFormat="1" ht="51" customHeight="1">
      <c r="A47" s="105"/>
      <c r="B47" s="138" t="s">
        <v>79</v>
      </c>
      <c r="C47" s="138"/>
      <c r="D47" s="138"/>
      <c r="E47" s="138"/>
      <c r="F47" s="138"/>
      <c r="G47" s="106"/>
    </row>
    <row r="48" spans="1:7" s="107" customFormat="1" ht="51.75" customHeight="1">
      <c r="A48" s="105"/>
      <c r="B48" s="138" t="s">
        <v>132</v>
      </c>
      <c r="C48" s="138"/>
      <c r="D48" s="138"/>
      <c r="E48" s="138"/>
      <c r="F48" s="138"/>
      <c r="G48" s="106"/>
    </row>
    <row r="49" spans="1:7" s="107" customFormat="1" ht="42.75" customHeight="1">
      <c r="A49" s="105"/>
      <c r="B49" s="138" t="s">
        <v>125</v>
      </c>
      <c r="C49" s="138"/>
      <c r="D49" s="138"/>
      <c r="E49" s="138"/>
      <c r="F49" s="138"/>
      <c r="G49" s="106"/>
    </row>
    <row r="50" spans="1:7" s="107" customFormat="1" ht="27" customHeight="1">
      <c r="A50" s="105"/>
      <c r="B50" s="138" t="s">
        <v>126</v>
      </c>
      <c r="C50" s="138"/>
      <c r="D50" s="138"/>
      <c r="E50" s="138"/>
      <c r="F50" s="138"/>
      <c r="G50" s="106"/>
    </row>
    <row r="51" spans="1:7" s="107" customFormat="1" ht="28.5" customHeight="1">
      <c r="A51" s="105"/>
      <c r="B51" s="138" t="s">
        <v>100</v>
      </c>
      <c r="C51" s="138"/>
      <c r="D51" s="138"/>
      <c r="E51" s="138"/>
      <c r="F51" s="138"/>
      <c r="G51" s="106"/>
    </row>
    <row r="52" spans="1:7" s="107" customFormat="1" ht="75" customHeight="1">
      <c r="A52" s="105"/>
      <c r="B52" s="138" t="s">
        <v>129</v>
      </c>
      <c r="C52" s="138"/>
      <c r="D52" s="138"/>
      <c r="E52" s="138"/>
      <c r="F52" s="138"/>
      <c r="G52" s="106"/>
    </row>
    <row r="53" spans="1:7" s="107" customFormat="1" ht="30" customHeight="1">
      <c r="A53" s="105"/>
      <c r="B53" s="138" t="s">
        <v>130</v>
      </c>
      <c r="C53" s="138"/>
      <c r="D53" s="138"/>
      <c r="E53" s="138"/>
      <c r="F53" s="138"/>
      <c r="G53" s="106"/>
    </row>
    <row r="54" spans="1:7" s="107" customFormat="1" ht="18.75" customHeight="1">
      <c r="A54" s="105"/>
      <c r="B54" s="138" t="s">
        <v>106</v>
      </c>
      <c r="C54" s="138"/>
      <c r="D54" s="138"/>
      <c r="E54" s="138"/>
      <c r="F54" s="138"/>
      <c r="G54" s="106"/>
    </row>
    <row r="55" spans="1:7" s="107" customFormat="1" ht="66.75" customHeight="1">
      <c r="A55" s="105"/>
      <c r="B55" s="138" t="s">
        <v>112</v>
      </c>
      <c r="C55" s="138"/>
      <c r="D55" s="138"/>
      <c r="E55" s="138"/>
      <c r="F55" s="138"/>
      <c r="G55" s="106"/>
    </row>
    <row r="56" spans="1:7" s="107" customFormat="1" ht="36" customHeight="1">
      <c r="A56" s="105"/>
      <c r="B56" s="138" t="s">
        <v>113</v>
      </c>
      <c r="C56" s="138"/>
      <c r="D56" s="138"/>
      <c r="E56" s="138"/>
      <c r="F56" s="138"/>
      <c r="G56" s="106"/>
    </row>
    <row r="57" spans="1:7" s="107" customFormat="1" ht="37.5" customHeight="1">
      <c r="A57" s="105"/>
      <c r="B57" s="138" t="s">
        <v>83</v>
      </c>
      <c r="C57" s="138"/>
      <c r="D57" s="138"/>
      <c r="E57" s="138"/>
      <c r="F57" s="138"/>
      <c r="G57" s="106"/>
    </row>
    <row r="58" spans="1:7" s="107" customFormat="1" ht="46.5" customHeight="1">
      <c r="A58" s="105"/>
      <c r="B58" s="138" t="s">
        <v>115</v>
      </c>
      <c r="C58" s="138"/>
      <c r="D58" s="138"/>
      <c r="E58" s="138"/>
      <c r="F58" s="138"/>
      <c r="G58" s="106"/>
    </row>
    <row r="59" spans="1:7" s="107" customFormat="1" ht="28.5" customHeight="1">
      <c r="A59" s="105"/>
      <c r="B59" s="138" t="s">
        <v>90</v>
      </c>
      <c r="C59" s="138"/>
      <c r="D59" s="138"/>
      <c r="E59" s="138"/>
      <c r="F59" s="138"/>
      <c r="G59" s="106"/>
    </row>
    <row r="60" spans="1:7" s="95" customFormat="1" ht="24" customHeight="1">
      <c r="A60" s="100"/>
      <c r="B60" s="96"/>
      <c r="C60" s="96"/>
      <c r="D60" s="96"/>
      <c r="G60" s="96"/>
    </row>
    <row r="61" spans="1:7" s="95" customFormat="1" ht="12" customHeight="1">
      <c r="A61" s="100"/>
      <c r="B61" s="139" t="s">
        <v>91</v>
      </c>
      <c r="C61" s="139"/>
      <c r="D61" s="139"/>
      <c r="E61" s="139"/>
      <c r="F61" s="139"/>
      <c r="G61" s="96"/>
    </row>
    <row r="62" spans="1:7" s="95" customFormat="1" ht="12">
      <c r="A62" s="100"/>
      <c r="B62" s="96"/>
      <c r="C62" s="96"/>
      <c r="D62" s="96"/>
      <c r="G62" s="96"/>
    </row>
    <row r="63" spans="1:7" s="95" customFormat="1" ht="24" customHeight="1">
      <c r="A63" s="100"/>
      <c r="B63" s="139" t="s">
        <v>92</v>
      </c>
      <c r="C63" s="139"/>
      <c r="D63" s="139"/>
      <c r="E63" s="139"/>
      <c r="F63" s="139"/>
      <c r="G63" s="96"/>
    </row>
    <row r="64" spans="1:7" s="95" customFormat="1" ht="12">
      <c r="A64" s="100"/>
      <c r="B64" s="97"/>
      <c r="C64" s="97"/>
      <c r="D64" s="97"/>
      <c r="G64" s="96"/>
    </row>
    <row r="65" spans="1:7" s="95" customFormat="1" ht="12" customHeight="1">
      <c r="A65" s="100"/>
      <c r="B65" s="140" t="s">
        <v>93</v>
      </c>
      <c r="C65" s="140"/>
      <c r="D65" s="140"/>
      <c r="E65" s="140"/>
      <c r="F65" s="140"/>
      <c r="G65" s="96"/>
    </row>
    <row r="66" spans="1:7" s="95" customFormat="1" ht="12">
      <c r="A66" s="100"/>
      <c r="B66" s="96"/>
      <c r="C66" s="96"/>
      <c r="D66" s="96"/>
      <c r="G66" s="96"/>
    </row>
    <row r="67" spans="1:7" s="95" customFormat="1" ht="12">
      <c r="A67" s="100"/>
      <c r="B67" s="140" t="s">
        <v>94</v>
      </c>
      <c r="C67" s="140"/>
      <c r="D67" s="140"/>
      <c r="E67" s="140"/>
      <c r="F67" s="140"/>
      <c r="G67" s="96"/>
    </row>
    <row r="68" spans="1:7" s="95" customFormat="1" ht="12" customHeight="1">
      <c r="A68" s="100"/>
      <c r="B68" s="140" t="s">
        <v>95</v>
      </c>
      <c r="C68" s="140"/>
      <c r="D68" s="140"/>
      <c r="E68" s="140"/>
      <c r="F68" s="140"/>
      <c r="G68" s="96"/>
    </row>
    <row r="69" spans="1:7" s="95" customFormat="1" ht="12" customHeight="1">
      <c r="A69" s="100"/>
      <c r="B69" s="140" t="s">
        <v>96</v>
      </c>
      <c r="C69" s="140"/>
      <c r="D69" s="140"/>
      <c r="E69" s="140"/>
      <c r="F69" s="140"/>
      <c r="G69" s="96"/>
    </row>
    <row r="70" spans="1:7" s="95" customFormat="1" ht="12" customHeight="1">
      <c r="A70" s="100"/>
      <c r="B70" s="140" t="s">
        <v>97</v>
      </c>
      <c r="C70" s="140"/>
      <c r="D70" s="140"/>
      <c r="E70" s="140"/>
      <c r="F70" s="140"/>
      <c r="G70" s="96"/>
    </row>
    <row r="71" spans="1:7" s="95" customFormat="1" ht="12">
      <c r="A71" s="100"/>
      <c r="B71" s="140" t="s">
        <v>98</v>
      </c>
      <c r="C71" s="140"/>
      <c r="D71" s="140"/>
      <c r="E71" s="140"/>
      <c r="F71" s="140"/>
      <c r="G71" s="96"/>
    </row>
    <row r="72" spans="1:7" s="95" customFormat="1" ht="12">
      <c r="A72" s="100"/>
      <c r="B72" s="140" t="s">
        <v>88</v>
      </c>
      <c r="C72" s="140"/>
      <c r="D72" s="140"/>
      <c r="E72" s="140"/>
      <c r="F72" s="140"/>
      <c r="G72" s="96"/>
    </row>
    <row r="73" spans="1:7" s="95" customFormat="1" ht="12">
      <c r="A73" s="100"/>
      <c r="B73" s="140" t="s">
        <v>89</v>
      </c>
      <c r="C73" s="140"/>
      <c r="D73" s="140"/>
      <c r="E73" s="140"/>
      <c r="F73" s="140"/>
      <c r="G73" s="96"/>
    </row>
    <row r="74" spans="1:7" s="95" customFormat="1" ht="12" customHeight="1">
      <c r="A74" s="100"/>
      <c r="B74" s="140" t="s">
        <v>66</v>
      </c>
      <c r="C74" s="140"/>
      <c r="D74" s="140"/>
      <c r="E74" s="140"/>
      <c r="F74" s="140"/>
      <c r="G74" s="96"/>
    </row>
    <row r="75" spans="1:7" s="95" customFormat="1" ht="12.75" customHeight="1">
      <c r="A75" s="100"/>
      <c r="B75" s="140" t="s">
        <v>67</v>
      </c>
      <c r="C75" s="140"/>
      <c r="D75" s="140"/>
      <c r="E75" s="140"/>
      <c r="F75" s="140"/>
      <c r="G75" s="96"/>
    </row>
    <row r="76" spans="1:7" s="95" customFormat="1" ht="64.5" customHeight="1">
      <c r="A76" s="100"/>
      <c r="B76" s="140" t="s">
        <v>99</v>
      </c>
      <c r="C76" s="140"/>
      <c r="D76" s="140"/>
      <c r="E76" s="140"/>
      <c r="F76" s="140"/>
      <c r="G76" s="96"/>
    </row>
    <row r="77" spans="1:7" s="95" customFormat="1" ht="27.75" customHeight="1">
      <c r="A77" s="100"/>
      <c r="B77" s="140" t="s">
        <v>85</v>
      </c>
      <c r="C77" s="140"/>
      <c r="D77" s="140"/>
      <c r="E77" s="140"/>
      <c r="F77" s="140"/>
      <c r="G77" s="96"/>
    </row>
    <row r="78" spans="1:7" s="95" customFormat="1" ht="26.25" customHeight="1">
      <c r="A78" s="100"/>
      <c r="B78" s="140" t="s">
        <v>86</v>
      </c>
      <c r="C78" s="140"/>
      <c r="D78" s="140"/>
      <c r="E78" s="140"/>
      <c r="F78" s="140"/>
      <c r="G78" s="96"/>
    </row>
    <row r="79" spans="1:7" s="95" customFormat="1" ht="12.75" customHeight="1">
      <c r="A79" s="100"/>
      <c r="B79" s="101" t="s">
        <v>87</v>
      </c>
      <c r="C79" s="96"/>
      <c r="D79" s="96"/>
      <c r="G79" s="96"/>
    </row>
    <row r="80" spans="1:7" s="95" customFormat="1" ht="25.5" customHeight="1">
      <c r="A80" s="100"/>
      <c r="B80" s="140" t="s">
        <v>101</v>
      </c>
      <c r="C80" s="140"/>
      <c r="D80" s="140"/>
      <c r="E80" s="140"/>
      <c r="F80" s="140"/>
      <c r="G80" s="96"/>
    </row>
    <row r="81" spans="1:7" s="95" customFormat="1" ht="36.75" customHeight="1">
      <c r="A81" s="100"/>
      <c r="B81" s="140" t="s">
        <v>102</v>
      </c>
      <c r="C81" s="140"/>
      <c r="D81" s="140"/>
      <c r="E81" s="140"/>
      <c r="F81" s="140"/>
      <c r="G81" s="96"/>
    </row>
    <row r="82" spans="1:7" s="95" customFormat="1" ht="42.75" customHeight="1">
      <c r="A82" s="100"/>
      <c r="B82" s="140" t="s">
        <v>103</v>
      </c>
      <c r="C82" s="140"/>
      <c r="D82" s="140"/>
      <c r="E82" s="140"/>
      <c r="F82" s="140"/>
      <c r="G82" s="96"/>
    </row>
    <row r="83" spans="1:7" s="95" customFormat="1" ht="13.5" customHeight="1">
      <c r="A83" s="100"/>
      <c r="B83" s="140" t="s">
        <v>104</v>
      </c>
      <c r="C83" s="140"/>
      <c r="D83" s="140"/>
      <c r="E83" s="140"/>
      <c r="F83" s="140"/>
      <c r="G83" s="96"/>
    </row>
    <row r="84" spans="1:7" s="95" customFormat="1" ht="12.75" customHeight="1">
      <c r="A84" s="100"/>
      <c r="B84" s="140" t="s">
        <v>105</v>
      </c>
      <c r="C84" s="140"/>
      <c r="D84" s="140"/>
      <c r="E84" s="140"/>
      <c r="F84" s="140"/>
      <c r="G84" s="96"/>
    </row>
    <row r="85" spans="1:7" s="95" customFormat="1" ht="27.75" customHeight="1">
      <c r="A85" s="100"/>
      <c r="B85" s="140" t="s">
        <v>74</v>
      </c>
      <c r="C85" s="140"/>
      <c r="D85" s="140"/>
      <c r="E85" s="140"/>
      <c r="F85" s="140"/>
      <c r="G85" s="96"/>
    </row>
    <row r="86" spans="1:7" s="95" customFormat="1" ht="39.75" customHeight="1">
      <c r="A86" s="100"/>
      <c r="B86" s="140" t="s">
        <v>75</v>
      </c>
      <c r="C86" s="140"/>
      <c r="D86" s="140"/>
      <c r="E86" s="140"/>
      <c r="F86" s="140"/>
      <c r="G86" s="96"/>
    </row>
    <row r="87" spans="1:7" s="95" customFormat="1" ht="12">
      <c r="A87" s="100"/>
      <c r="B87" s="96"/>
      <c r="C87" s="96"/>
      <c r="D87" s="96"/>
      <c r="G87" s="96"/>
    </row>
    <row r="88" spans="1:7" s="95" customFormat="1" ht="24" customHeight="1">
      <c r="A88" s="100"/>
      <c r="B88" s="140" t="s">
        <v>76</v>
      </c>
      <c r="C88" s="140"/>
      <c r="D88" s="140"/>
      <c r="E88" s="140"/>
      <c r="F88" s="140"/>
      <c r="G88" s="96"/>
    </row>
    <row r="89" spans="1:7" s="95" customFormat="1" ht="12">
      <c r="A89" s="100"/>
      <c r="B89" s="96"/>
      <c r="C89" s="96"/>
      <c r="D89" s="98"/>
      <c r="G89" s="96"/>
    </row>
    <row r="90" spans="1:7" s="95" customFormat="1" ht="36.75" customHeight="1">
      <c r="A90" s="100"/>
      <c r="B90" s="140" t="s">
        <v>80</v>
      </c>
      <c r="C90" s="140"/>
      <c r="D90" s="140"/>
      <c r="E90" s="140"/>
      <c r="F90" s="140"/>
      <c r="G90" s="96"/>
    </row>
    <row r="91" spans="2:5" ht="10.5">
      <c r="B91" s="33"/>
      <c r="E91" s="15"/>
    </row>
    <row r="92" spans="2:5" ht="15" customHeight="1">
      <c r="B92" s="158" t="s">
        <v>0</v>
      </c>
      <c r="E92" s="15"/>
    </row>
    <row r="93" spans="2:5" ht="10.5">
      <c r="B93" s="158"/>
      <c r="E93" s="15"/>
    </row>
    <row r="94" spans="2:5" ht="15" customHeight="1">
      <c r="B94" s="158" t="s">
        <v>1</v>
      </c>
      <c r="E94" s="15"/>
    </row>
    <row r="95" spans="2:5" ht="10.5">
      <c r="B95" s="158"/>
      <c r="E95" s="15"/>
    </row>
    <row r="96" spans="2:5" ht="10.5">
      <c r="B96" s="163" t="s">
        <v>5</v>
      </c>
      <c r="E96" s="15"/>
    </row>
    <row r="97" spans="2:5" ht="10.5">
      <c r="B97" s="33"/>
      <c r="E97" s="15"/>
    </row>
    <row r="98" spans="2:5" ht="10.5">
      <c r="B98" s="33"/>
      <c r="E98" s="15"/>
    </row>
    <row r="99" spans="2:5" ht="10.5">
      <c r="B99" s="33"/>
      <c r="E99" s="15"/>
    </row>
    <row r="100" spans="2:5" ht="10.5">
      <c r="B100" s="33"/>
      <c r="E100" s="15"/>
    </row>
    <row r="101" spans="1:6" ht="12.75">
      <c r="A101" s="55" t="s">
        <v>142</v>
      </c>
      <c r="B101" s="56" t="s">
        <v>127</v>
      </c>
      <c r="C101" s="57"/>
      <c r="D101" s="58"/>
      <c r="E101" s="29"/>
      <c r="F101" s="58"/>
    </row>
    <row r="102" spans="2:5" ht="10.5">
      <c r="B102" s="37" t="s">
        <v>162</v>
      </c>
      <c r="E102" s="15"/>
    </row>
    <row r="103" spans="2:5" ht="10.5">
      <c r="B103" s="33"/>
      <c r="E103" s="15"/>
    </row>
    <row r="104" spans="1:6" ht="10.5">
      <c r="A104" s="36" t="s">
        <v>141</v>
      </c>
      <c r="B104" s="35" t="s">
        <v>143</v>
      </c>
      <c r="E104" s="15"/>
      <c r="F104" s="26">
        <f>F147</f>
        <v>0</v>
      </c>
    </row>
    <row r="105" spans="1:6" ht="10.5">
      <c r="A105" s="36" t="s">
        <v>175</v>
      </c>
      <c r="B105" s="35" t="s">
        <v>176</v>
      </c>
      <c r="E105" s="15"/>
      <c r="F105" s="26">
        <f>F164</f>
        <v>0</v>
      </c>
    </row>
    <row r="106" spans="1:6" ht="10.5">
      <c r="A106" s="36" t="s">
        <v>177</v>
      </c>
      <c r="B106" s="35" t="s">
        <v>36</v>
      </c>
      <c r="E106" s="15"/>
      <c r="F106" s="26">
        <f>F176</f>
        <v>0</v>
      </c>
    </row>
    <row r="107" spans="1:6" ht="10.5">
      <c r="A107" s="36" t="s">
        <v>120</v>
      </c>
      <c r="B107" s="35" t="s">
        <v>121</v>
      </c>
      <c r="E107" s="15"/>
      <c r="F107" s="26">
        <f>F200</f>
        <v>0</v>
      </c>
    </row>
    <row r="108" spans="1:6" ht="10.5">
      <c r="A108" s="36" t="s">
        <v>190</v>
      </c>
      <c r="B108" s="35" t="s">
        <v>191</v>
      </c>
      <c r="E108" s="15"/>
      <c r="F108" s="26">
        <f>F209</f>
        <v>0</v>
      </c>
    </row>
    <row r="109" spans="1:6" s="23" customFormat="1" ht="6.75">
      <c r="A109" s="38"/>
      <c r="B109" s="39"/>
      <c r="C109" s="40"/>
      <c r="D109" s="41"/>
      <c r="E109" s="24"/>
      <c r="F109" s="41"/>
    </row>
    <row r="110" spans="2:6" ht="10.5">
      <c r="B110" s="42" t="s">
        <v>163</v>
      </c>
      <c r="C110" s="43"/>
      <c r="D110" s="44"/>
      <c r="E110" s="18"/>
      <c r="F110" s="44">
        <f>SUM(F104:F109)</f>
        <v>0</v>
      </c>
    </row>
    <row r="111" spans="1:6" s="23" customFormat="1" ht="6.75">
      <c r="A111" s="45"/>
      <c r="B111" s="46"/>
      <c r="C111" s="47"/>
      <c r="D111" s="48"/>
      <c r="E111" s="22"/>
      <c r="F111" s="48"/>
    </row>
    <row r="112" spans="2:6" ht="10.5">
      <c r="B112" s="49" t="s">
        <v>164</v>
      </c>
      <c r="E112" s="15"/>
      <c r="F112" s="26">
        <f>F110*0.25</f>
        <v>0</v>
      </c>
    </row>
    <row r="113" spans="1:6" s="23" customFormat="1" ht="7.5" thickBot="1">
      <c r="A113" s="50"/>
      <c r="B113" s="51"/>
      <c r="C113" s="52"/>
      <c r="D113" s="53"/>
      <c r="E113" s="25"/>
      <c r="F113" s="53"/>
    </row>
    <row r="114" spans="1:6" ht="12" thickTop="1">
      <c r="A114" s="54"/>
      <c r="B114" s="42" t="s">
        <v>165</v>
      </c>
      <c r="C114" s="43"/>
      <c r="D114" s="44"/>
      <c r="E114" s="18"/>
      <c r="F114" s="44">
        <f>SUM(F110:F113)</f>
        <v>0</v>
      </c>
    </row>
    <row r="115" spans="2:5" ht="10.5">
      <c r="B115" s="33"/>
      <c r="E115" s="15"/>
    </row>
    <row r="116" spans="2:5" ht="10.5">
      <c r="B116" s="33"/>
      <c r="E116" s="15"/>
    </row>
    <row r="117" spans="2:5" ht="10.5">
      <c r="B117" s="33"/>
      <c r="E117" s="15"/>
    </row>
    <row r="118" spans="2:5" ht="10.5">
      <c r="B118" s="33"/>
      <c r="E118" s="15"/>
    </row>
    <row r="119" spans="2:5" ht="10.5">
      <c r="B119" s="33"/>
      <c r="E119" s="15"/>
    </row>
    <row r="120" spans="2:5" ht="10.5">
      <c r="B120" s="33"/>
      <c r="E120" s="15"/>
    </row>
    <row r="121" spans="2:5" ht="10.5">
      <c r="B121" s="33"/>
      <c r="E121" s="15"/>
    </row>
    <row r="122" spans="1:5" ht="10.5">
      <c r="A122" s="59"/>
      <c r="B122" s="60"/>
      <c r="D122" s="13"/>
      <c r="E122" s="17"/>
    </row>
    <row r="123" spans="1:6" ht="12">
      <c r="A123" s="90" t="s">
        <v>141</v>
      </c>
      <c r="B123" s="61" t="s">
        <v>143</v>
      </c>
      <c r="C123" s="62"/>
      <c r="D123" s="31"/>
      <c r="E123" s="30"/>
      <c r="F123" s="63">
        <f>IF(D123="","",IF(E123="","",D123*E123))</f>
      </c>
    </row>
    <row r="124" spans="1:6" ht="10.5">
      <c r="A124" s="122"/>
      <c r="B124" s="60"/>
      <c r="D124" s="14"/>
      <c r="E124" s="16"/>
      <c r="F124" s="64">
        <f aca="true" t="shared" si="0" ref="F124:F136">IF(D124="","",IF(E124="","",D124*E124))</f>
      </c>
    </row>
    <row r="125" spans="1:6" ht="10.5">
      <c r="A125" s="122" t="s">
        <v>144</v>
      </c>
      <c r="B125" s="65" t="s">
        <v>145</v>
      </c>
      <c r="D125" s="66"/>
      <c r="E125" s="16"/>
      <c r="F125" s="64">
        <f t="shared" si="0"/>
      </c>
    </row>
    <row r="126" spans="1:6" ht="33">
      <c r="A126" s="122"/>
      <c r="B126" s="65" t="s">
        <v>146</v>
      </c>
      <c r="D126" s="66"/>
      <c r="E126" s="16"/>
      <c r="F126" s="94"/>
    </row>
    <row r="127" spans="1:6" ht="120" customHeight="1">
      <c r="A127" s="122"/>
      <c r="B127" s="65" t="s">
        <v>199</v>
      </c>
      <c r="D127" s="66"/>
      <c r="E127" s="16"/>
      <c r="F127" s="64">
        <f t="shared" si="0"/>
      </c>
    </row>
    <row r="128" spans="1:6" ht="75" customHeight="1">
      <c r="A128" s="122"/>
      <c r="B128" s="60" t="s">
        <v>147</v>
      </c>
      <c r="D128" s="66"/>
      <c r="E128" s="16"/>
      <c r="F128" s="64">
        <f t="shared" si="0"/>
      </c>
    </row>
    <row r="129" spans="1:6" ht="126" customHeight="1">
      <c r="A129" s="122"/>
      <c r="B129" s="65" t="s">
        <v>204</v>
      </c>
      <c r="C129" s="102"/>
      <c r="D129" s="66"/>
      <c r="E129" s="16"/>
      <c r="F129" s="64">
        <f t="shared" si="0"/>
      </c>
    </row>
    <row r="130" spans="1:6" ht="10.5">
      <c r="A130" s="122"/>
      <c r="B130" s="65"/>
      <c r="D130" s="66"/>
      <c r="E130" s="16"/>
      <c r="F130" s="64">
        <f t="shared" si="0"/>
      </c>
    </row>
    <row r="131" spans="1:6" ht="10.5">
      <c r="A131" s="122" t="s">
        <v>148</v>
      </c>
      <c r="B131" s="60" t="s">
        <v>205</v>
      </c>
      <c r="D131" s="66"/>
      <c r="E131" s="16"/>
      <c r="F131" s="64">
        <f t="shared" si="0"/>
      </c>
    </row>
    <row r="132" spans="1:6" ht="33">
      <c r="A132" s="122"/>
      <c r="B132" s="60" t="s">
        <v>200</v>
      </c>
      <c r="C132" s="12" t="s">
        <v>182</v>
      </c>
      <c r="D132" s="66">
        <v>130</v>
      </c>
      <c r="E132" s="16">
        <v>0</v>
      </c>
      <c r="F132" s="64">
        <f>IF(D132="","",IF(E132="","",D132*E132))</f>
        <v>0</v>
      </c>
    </row>
    <row r="133" spans="1:6" ht="10.5">
      <c r="A133" s="122"/>
      <c r="B133" s="60"/>
      <c r="D133" s="66"/>
      <c r="E133" s="16"/>
      <c r="F133" s="64">
        <f t="shared" si="0"/>
      </c>
    </row>
    <row r="134" spans="1:6" ht="10.5">
      <c r="A134" s="122" t="s">
        <v>184</v>
      </c>
      <c r="B134" s="65" t="s">
        <v>149</v>
      </c>
      <c r="D134" s="66"/>
      <c r="E134" s="16"/>
      <c r="F134" s="64">
        <f t="shared" si="0"/>
      </c>
    </row>
    <row r="135" spans="1:6" ht="60" customHeight="1">
      <c r="A135" s="122"/>
      <c r="B135" s="60" t="s">
        <v>155</v>
      </c>
      <c r="D135" s="66"/>
      <c r="E135" s="16"/>
      <c r="F135" s="64">
        <f t="shared" si="0"/>
      </c>
    </row>
    <row r="136" spans="1:6" ht="34.5" customHeight="1">
      <c r="A136" s="123" t="s">
        <v>171</v>
      </c>
      <c r="B136" s="60" t="s">
        <v>198</v>
      </c>
      <c r="D136" s="66"/>
      <c r="E136" s="16"/>
      <c r="F136" s="16">
        <f t="shared" si="0"/>
      </c>
    </row>
    <row r="137" spans="1:6" ht="24.75" customHeight="1">
      <c r="A137" s="123" t="s">
        <v>118</v>
      </c>
      <c r="B137" s="60" t="s">
        <v>201</v>
      </c>
      <c r="C137" s="12" t="s">
        <v>182</v>
      </c>
      <c r="D137" s="66">
        <v>25</v>
      </c>
      <c r="E137" s="16">
        <v>0</v>
      </c>
      <c r="F137" s="16">
        <f>IF(D137="","",IF(E137="","",D137*E137))</f>
        <v>0</v>
      </c>
    </row>
    <row r="138" spans="1:6" ht="10.5">
      <c r="A138" s="122"/>
      <c r="B138" s="60"/>
      <c r="D138" s="66"/>
      <c r="E138" s="16"/>
      <c r="F138" s="16"/>
    </row>
    <row r="139" spans="1:6" ht="43.5">
      <c r="A139" s="122" t="s">
        <v>152</v>
      </c>
      <c r="B139" s="65" t="s">
        <v>203</v>
      </c>
      <c r="C139" s="12" t="s">
        <v>153</v>
      </c>
      <c r="D139" s="66">
        <v>1</v>
      </c>
      <c r="E139" s="16">
        <v>0</v>
      </c>
      <c r="F139" s="16">
        <f>IF(D139="","",IF(E139="","",D139*E139))</f>
        <v>0</v>
      </c>
    </row>
    <row r="140" spans="1:6" ht="10.5">
      <c r="A140" s="122"/>
      <c r="B140" s="60"/>
      <c r="D140" s="66"/>
      <c r="E140" s="17"/>
      <c r="F140" s="16">
        <f>D140*E140</f>
        <v>0</v>
      </c>
    </row>
    <row r="141" spans="1:6" ht="10.5">
      <c r="A141" s="122" t="s">
        <v>154</v>
      </c>
      <c r="B141" s="65" t="s">
        <v>116</v>
      </c>
      <c r="D141" s="66"/>
      <c r="E141" s="16"/>
      <c r="F141" s="16"/>
    </row>
    <row r="142" spans="1:6" ht="10.5">
      <c r="A142" s="122"/>
      <c r="B142" s="60" t="s">
        <v>117</v>
      </c>
      <c r="C142" s="67" t="s">
        <v>173</v>
      </c>
      <c r="D142" s="66"/>
      <c r="E142" s="16"/>
      <c r="F142" s="16"/>
    </row>
    <row r="143" spans="1:6" ht="10.5">
      <c r="A143" s="122"/>
      <c r="B143" s="65" t="s">
        <v>172</v>
      </c>
      <c r="C143" s="67" t="s">
        <v>173</v>
      </c>
      <c r="D143" s="66"/>
      <c r="E143" s="16"/>
      <c r="F143" s="16"/>
    </row>
    <row r="144" spans="1:6" ht="10.5">
      <c r="A144" s="122"/>
      <c r="B144" s="65"/>
      <c r="D144" s="66"/>
      <c r="E144" s="16"/>
      <c r="F144" s="16"/>
    </row>
    <row r="145" spans="1:6" ht="81" customHeight="1">
      <c r="A145" s="122" t="s">
        <v>174</v>
      </c>
      <c r="B145" s="60" t="s">
        <v>159</v>
      </c>
      <c r="C145" s="68" t="s">
        <v>180</v>
      </c>
      <c r="D145" s="66">
        <v>1</v>
      </c>
      <c r="E145" s="16">
        <v>0</v>
      </c>
      <c r="F145" s="16">
        <f>IF(D145="","",IF(E145="","",D145*E145))</f>
        <v>0</v>
      </c>
    </row>
    <row r="146" spans="1:6" s="23" customFormat="1" ht="10.5">
      <c r="A146" s="124"/>
      <c r="B146" s="70"/>
      <c r="C146" s="40"/>
      <c r="D146" s="71"/>
      <c r="E146" s="27"/>
      <c r="F146" s="41"/>
    </row>
    <row r="147" spans="1:6" ht="10.5">
      <c r="A147" s="125"/>
      <c r="B147" s="73" t="s">
        <v>160</v>
      </c>
      <c r="C147" s="43"/>
      <c r="D147" s="66"/>
      <c r="E147" s="16"/>
      <c r="F147" s="44">
        <f>SUM(F126:F146)</f>
        <v>0</v>
      </c>
    </row>
    <row r="148" spans="1:5" ht="10.5">
      <c r="A148" s="122"/>
      <c r="B148" s="65"/>
      <c r="D148" s="66"/>
      <c r="E148" s="16"/>
    </row>
    <row r="149" spans="1:5" ht="10.5">
      <c r="A149" s="122"/>
      <c r="B149" s="65"/>
      <c r="D149" s="66"/>
      <c r="E149" s="16"/>
    </row>
    <row r="150" spans="1:6" ht="12">
      <c r="A150" s="90" t="s">
        <v>175</v>
      </c>
      <c r="B150" s="61" t="s">
        <v>176</v>
      </c>
      <c r="C150" s="62"/>
      <c r="D150" s="74"/>
      <c r="E150" s="30"/>
      <c r="F150" s="74"/>
    </row>
    <row r="151" spans="1:6" ht="10.5">
      <c r="A151" s="122"/>
      <c r="B151" s="60"/>
      <c r="D151" s="66"/>
      <c r="E151" s="16"/>
      <c r="F151" s="16"/>
    </row>
    <row r="152" spans="1:6" ht="114.75" customHeight="1">
      <c r="A152" s="122" t="s">
        <v>10</v>
      </c>
      <c r="B152" s="60" t="s">
        <v>221</v>
      </c>
      <c r="C152" s="68"/>
      <c r="D152" s="66"/>
      <c r="E152" s="16"/>
      <c r="F152" s="16"/>
    </row>
    <row r="153" spans="1:6" ht="33">
      <c r="A153" s="123" t="s">
        <v>150</v>
      </c>
      <c r="B153" s="60" t="s">
        <v>222</v>
      </c>
      <c r="C153" s="68" t="s">
        <v>180</v>
      </c>
      <c r="D153" s="66">
        <v>1</v>
      </c>
      <c r="E153" s="16">
        <v>0</v>
      </c>
      <c r="F153" s="16">
        <f>IF(D153="","",IF(E153="","",D153*E153))</f>
        <v>0</v>
      </c>
    </row>
    <row r="154" spans="1:6" ht="49.5" customHeight="1">
      <c r="A154" s="123" t="s">
        <v>11</v>
      </c>
      <c r="B154" s="60" t="s">
        <v>217</v>
      </c>
      <c r="C154" s="68" t="s">
        <v>84</v>
      </c>
      <c r="D154" s="66">
        <v>1</v>
      </c>
      <c r="E154" s="16">
        <v>0</v>
      </c>
      <c r="F154" s="16">
        <f>IF(D154="","",IF(E154="","",D154*E154))</f>
        <v>0</v>
      </c>
    </row>
    <row r="155" spans="1:6" ht="21.75">
      <c r="A155" s="123" t="s">
        <v>12</v>
      </c>
      <c r="B155" s="60" t="s">
        <v>193</v>
      </c>
      <c r="C155" s="68" t="s">
        <v>195</v>
      </c>
      <c r="D155" s="66">
        <v>5</v>
      </c>
      <c r="E155" s="16">
        <v>0</v>
      </c>
      <c r="F155" s="16">
        <f>IF(D155="","",IF(E155="","",D155*E155))</f>
        <v>0</v>
      </c>
    </row>
    <row r="156" spans="1:6" s="2" customFormat="1" ht="10.5">
      <c r="A156" s="122"/>
      <c r="B156" s="60"/>
      <c r="C156" s="75"/>
      <c r="D156" s="66"/>
      <c r="E156" s="16"/>
      <c r="F156" s="16"/>
    </row>
    <row r="157" spans="1:6" s="2" customFormat="1" ht="132">
      <c r="A157" s="122" t="s">
        <v>13</v>
      </c>
      <c r="B157" s="60" t="s">
        <v>63</v>
      </c>
      <c r="C157" s="11" t="s">
        <v>181</v>
      </c>
      <c r="D157" s="66">
        <f>(12*0.66*4+15)*2.5</f>
        <v>116.7</v>
      </c>
      <c r="E157" s="16">
        <v>0</v>
      </c>
      <c r="F157" s="64">
        <f>E157*D157</f>
        <v>0</v>
      </c>
    </row>
    <row r="158" spans="1:6" s="2" customFormat="1" ht="10.5">
      <c r="A158" s="122"/>
      <c r="B158" s="60"/>
      <c r="C158" s="75"/>
      <c r="D158" s="66"/>
      <c r="E158" s="16"/>
      <c r="F158" s="16"/>
    </row>
    <row r="159" spans="1:7" s="21" customFormat="1" ht="69" customHeight="1">
      <c r="A159" s="126" t="s">
        <v>14</v>
      </c>
      <c r="B159" s="33" t="s">
        <v>62</v>
      </c>
      <c r="C159" s="76"/>
      <c r="D159" s="77"/>
      <c r="E159" s="78"/>
      <c r="F159" s="16"/>
      <c r="G159" s="20"/>
    </row>
    <row r="160" spans="1:7" s="21" customFormat="1" ht="12.75">
      <c r="A160" s="127" t="s">
        <v>150</v>
      </c>
      <c r="B160" s="33" t="s">
        <v>55</v>
      </c>
      <c r="C160" s="76" t="s">
        <v>195</v>
      </c>
      <c r="D160" s="77">
        <v>30</v>
      </c>
      <c r="E160" s="78">
        <v>0</v>
      </c>
      <c r="F160" s="16">
        <f>IF(D160="","",D160*E160)</f>
        <v>0</v>
      </c>
      <c r="G160" s="20"/>
    </row>
    <row r="161" spans="1:7" s="21" customFormat="1" ht="12.75">
      <c r="A161" s="128" t="s">
        <v>151</v>
      </c>
      <c r="B161" s="79" t="s">
        <v>56</v>
      </c>
      <c r="C161" s="80" t="s">
        <v>195</v>
      </c>
      <c r="D161" s="77">
        <v>5</v>
      </c>
      <c r="E161" s="78">
        <v>0</v>
      </c>
      <c r="F161" s="16">
        <f>IF(D161="","",D161*E161)</f>
        <v>0</v>
      </c>
      <c r="G161" s="20"/>
    </row>
    <row r="162" spans="1:7" s="21" customFormat="1" ht="12.75">
      <c r="A162" s="128" t="s">
        <v>119</v>
      </c>
      <c r="B162" s="79" t="s">
        <v>64</v>
      </c>
      <c r="C162" s="81" t="s">
        <v>196</v>
      </c>
      <c r="D162" s="77">
        <v>7</v>
      </c>
      <c r="E162" s="78">
        <v>0</v>
      </c>
      <c r="F162" s="16">
        <f>IF(D162="","",D162*E162)</f>
        <v>0</v>
      </c>
      <c r="G162" s="20"/>
    </row>
    <row r="163" spans="1:6" s="23" customFormat="1" ht="10.5">
      <c r="A163" s="124"/>
      <c r="B163" s="70"/>
      <c r="C163" s="40"/>
      <c r="D163" s="71"/>
      <c r="E163" s="27"/>
      <c r="F163" s="41"/>
    </row>
    <row r="164" spans="1:6" ht="10.5">
      <c r="A164" s="125"/>
      <c r="B164" s="73" t="s">
        <v>218</v>
      </c>
      <c r="C164" s="43"/>
      <c r="D164" s="66"/>
      <c r="E164" s="16"/>
      <c r="F164" s="44">
        <f>SUM(F150:F163)</f>
        <v>0</v>
      </c>
    </row>
    <row r="165" spans="1:6" ht="12">
      <c r="A165" s="90" t="s">
        <v>177</v>
      </c>
      <c r="B165" s="61" t="s">
        <v>219</v>
      </c>
      <c r="C165" s="62"/>
      <c r="D165" s="74"/>
      <c r="E165" s="30"/>
      <c r="F165" s="74"/>
    </row>
    <row r="166" spans="1:6" ht="10.5">
      <c r="A166" s="122"/>
      <c r="B166" s="65"/>
      <c r="D166" s="66"/>
      <c r="E166" s="16"/>
      <c r="F166" s="16"/>
    </row>
    <row r="167" spans="1:6" ht="10.5">
      <c r="A167" s="122" t="s">
        <v>178</v>
      </c>
      <c r="B167" s="65" t="s">
        <v>65</v>
      </c>
      <c r="D167" s="66"/>
      <c r="E167" s="16"/>
      <c r="F167" s="16"/>
    </row>
    <row r="168" spans="1:6" ht="105.75" customHeight="1">
      <c r="A168" s="122"/>
      <c r="B168" s="60" t="s">
        <v>47</v>
      </c>
      <c r="C168" s="11" t="s">
        <v>183</v>
      </c>
      <c r="D168" s="66">
        <f>(D187+D188+D189)*1.2*0.8</f>
        <v>124.80000000000001</v>
      </c>
      <c r="E168" s="16">
        <v>0</v>
      </c>
      <c r="F168" s="64">
        <f>IF(D168="","",IF(E168="","",D168*E168))</f>
        <v>0</v>
      </c>
    </row>
    <row r="169" spans="1:6" ht="54.75">
      <c r="A169" s="122" t="s">
        <v>15</v>
      </c>
      <c r="B169" s="65" t="s">
        <v>202</v>
      </c>
      <c r="C169" s="11" t="s">
        <v>183</v>
      </c>
      <c r="D169" s="66">
        <f>(D187+D188+D189)*0.6*0.35</f>
        <v>27.299999999999997</v>
      </c>
      <c r="E169" s="16">
        <v>0</v>
      </c>
      <c r="F169" s="16">
        <f>IF(D169="","",IF(E169="","",D169*E169))</f>
        <v>0</v>
      </c>
    </row>
    <row r="170" spans="1:6" ht="10.5">
      <c r="A170" s="122"/>
      <c r="B170" s="60"/>
      <c r="D170" s="66"/>
      <c r="E170" s="16"/>
      <c r="F170" s="16"/>
    </row>
    <row r="171" spans="1:6" ht="33">
      <c r="A171" s="122" t="s">
        <v>16</v>
      </c>
      <c r="B171" s="65" t="s">
        <v>58</v>
      </c>
      <c r="C171" s="11" t="s">
        <v>183</v>
      </c>
      <c r="D171" s="66">
        <f>(D168-D169)*0.5</f>
        <v>48.75000000000001</v>
      </c>
      <c r="E171" s="16">
        <v>0</v>
      </c>
      <c r="F171" s="16">
        <f>IF(D171="","",IF(E171="","",D171*E171))</f>
        <v>0</v>
      </c>
    </row>
    <row r="172" spans="1:6" ht="10.5">
      <c r="A172" s="122"/>
      <c r="B172" s="65"/>
      <c r="C172" s="11"/>
      <c r="D172" s="66"/>
      <c r="E172" s="16"/>
      <c r="F172" s="16"/>
    </row>
    <row r="173" spans="1:6" ht="10.5">
      <c r="A173" s="122" t="s">
        <v>17</v>
      </c>
      <c r="B173" s="65" t="s">
        <v>179</v>
      </c>
      <c r="D173" s="66"/>
      <c r="E173" s="16"/>
      <c r="F173" s="16"/>
    </row>
    <row r="174" spans="1:6" ht="33">
      <c r="A174" s="122"/>
      <c r="B174" s="60" t="s">
        <v>133</v>
      </c>
      <c r="C174" s="11" t="s">
        <v>183</v>
      </c>
      <c r="D174" s="66">
        <f>D168-D171</f>
        <v>76.05000000000001</v>
      </c>
      <c r="E174" s="16">
        <v>0</v>
      </c>
      <c r="F174" s="16">
        <f>IF(D174="","",IF(E174="","",D174*E174))</f>
        <v>0</v>
      </c>
    </row>
    <row r="175" spans="1:6" s="23" customFormat="1" ht="10.5">
      <c r="A175" s="124"/>
      <c r="B175" s="70"/>
      <c r="C175" s="40"/>
      <c r="D175" s="71"/>
      <c r="E175" s="27"/>
      <c r="F175" s="41"/>
    </row>
    <row r="176" spans="1:6" ht="10.5">
      <c r="A176" s="125"/>
      <c r="B176" s="82" t="s">
        <v>220</v>
      </c>
      <c r="C176" s="43"/>
      <c r="D176" s="66"/>
      <c r="E176" s="16"/>
      <c r="F176" s="83">
        <f>SUM(F165:F175)</f>
        <v>0</v>
      </c>
    </row>
    <row r="177" spans="1:5" ht="10.5">
      <c r="A177" s="122"/>
      <c r="B177" s="65"/>
      <c r="D177" s="66"/>
      <c r="E177" s="16"/>
    </row>
    <row r="178" spans="1:6" ht="10.5">
      <c r="A178" s="122"/>
      <c r="B178" s="65"/>
      <c r="D178" s="66"/>
      <c r="E178" s="16"/>
      <c r="F178" s="16"/>
    </row>
    <row r="179" spans="1:6" ht="12">
      <c r="A179" s="90" t="s">
        <v>120</v>
      </c>
      <c r="B179" s="61" t="s">
        <v>121</v>
      </c>
      <c r="C179" s="62"/>
      <c r="D179" s="74"/>
      <c r="E179" s="30"/>
      <c r="F179" s="74"/>
    </row>
    <row r="180" spans="1:6" ht="10.5">
      <c r="A180" s="122"/>
      <c r="B180" s="60"/>
      <c r="D180" s="66"/>
      <c r="E180" s="16"/>
      <c r="F180" s="16"/>
    </row>
    <row r="181" spans="1:6" ht="21.75">
      <c r="A181" s="122" t="s">
        <v>122</v>
      </c>
      <c r="B181" s="60" t="s">
        <v>59</v>
      </c>
      <c r="D181" s="66"/>
      <c r="E181" s="16"/>
      <c r="F181" s="16"/>
    </row>
    <row r="182" spans="1:6" ht="139.5" customHeight="1">
      <c r="A182" s="122"/>
      <c r="B182" s="60" t="s">
        <v>131</v>
      </c>
      <c r="C182" s="12" t="s">
        <v>153</v>
      </c>
      <c r="D182" s="66">
        <v>3</v>
      </c>
      <c r="E182" s="16">
        <v>0</v>
      </c>
      <c r="F182" s="16">
        <f>IF(D182="","",IF(E182="","",D182*E182))</f>
        <v>0</v>
      </c>
    </row>
    <row r="183" spans="1:6" ht="10.5">
      <c r="A183" s="122"/>
      <c r="B183" s="60"/>
      <c r="D183" s="66"/>
      <c r="E183" s="16"/>
      <c r="F183" s="16"/>
    </row>
    <row r="184" spans="1:6" ht="10.5">
      <c r="A184" s="122" t="s">
        <v>123</v>
      </c>
      <c r="B184" s="60" t="s">
        <v>192</v>
      </c>
      <c r="D184" s="66"/>
      <c r="E184" s="16"/>
      <c r="F184" s="16"/>
    </row>
    <row r="185" spans="1:6" ht="76.5">
      <c r="A185" s="122"/>
      <c r="B185" s="60" t="s">
        <v>70</v>
      </c>
      <c r="D185" s="66"/>
      <c r="E185" s="16"/>
      <c r="F185" s="16"/>
    </row>
    <row r="186" spans="1:6" ht="10.5">
      <c r="A186" s="123" t="s">
        <v>150</v>
      </c>
      <c r="B186" s="60" t="s">
        <v>194</v>
      </c>
      <c r="C186" s="11" t="s">
        <v>183</v>
      </c>
      <c r="D186" s="66">
        <v>2.5</v>
      </c>
      <c r="E186" s="16">
        <v>0</v>
      </c>
      <c r="F186" s="16">
        <f>IF(D186="","",IF(E186="","",D186*E186))</f>
        <v>0</v>
      </c>
    </row>
    <row r="187" spans="1:6" ht="10.5">
      <c r="A187" s="123" t="s">
        <v>151</v>
      </c>
      <c r="B187" s="60" t="s">
        <v>60</v>
      </c>
      <c r="C187" s="12" t="s">
        <v>182</v>
      </c>
      <c r="D187" s="66">
        <v>75</v>
      </c>
      <c r="E187" s="16">
        <v>0</v>
      </c>
      <c r="F187" s="16">
        <f>IF(D187="","",IF(E187="","",D187*E187))</f>
        <v>0</v>
      </c>
    </row>
    <row r="188" spans="1:6" ht="10.5">
      <c r="A188" s="123" t="s">
        <v>119</v>
      </c>
      <c r="B188" s="60" t="s">
        <v>188</v>
      </c>
      <c r="C188" s="12" t="s">
        <v>182</v>
      </c>
      <c r="D188" s="66">
        <v>20</v>
      </c>
      <c r="E188" s="16">
        <v>0</v>
      </c>
      <c r="F188" s="16">
        <f>IF(D188="","",IF(E188="","",D188*E188))</f>
        <v>0</v>
      </c>
    </row>
    <row r="189" spans="1:6" ht="10.5">
      <c r="A189" s="123" t="s">
        <v>187</v>
      </c>
      <c r="B189" s="65" t="s">
        <v>189</v>
      </c>
      <c r="C189" s="12" t="s">
        <v>182</v>
      </c>
      <c r="D189" s="66">
        <v>35</v>
      </c>
      <c r="E189" s="16">
        <v>0</v>
      </c>
      <c r="F189" s="16">
        <f>IF(D189="","",IF(E189="","",D189*E189))</f>
        <v>0</v>
      </c>
    </row>
    <row r="190" spans="1:6" ht="10.5">
      <c r="A190" s="123"/>
      <c r="B190" s="60" t="s">
        <v>61</v>
      </c>
      <c r="C190" s="68" t="s">
        <v>153</v>
      </c>
      <c r="D190" s="66">
        <v>15</v>
      </c>
      <c r="E190" s="16">
        <v>0</v>
      </c>
      <c r="F190" s="16">
        <f>IF(D190="","",IF(E190="","",D190*E190))</f>
        <v>0</v>
      </c>
    </row>
    <row r="191" spans="1:6" ht="10.5">
      <c r="A191" s="123"/>
      <c r="B191" s="60"/>
      <c r="C191" s="68"/>
      <c r="D191" s="66"/>
      <c r="E191" s="16"/>
      <c r="F191" s="16"/>
    </row>
    <row r="192" spans="1:6" ht="106.5" customHeight="1">
      <c r="A192" s="129" t="s">
        <v>18</v>
      </c>
      <c r="B192" s="85" t="s">
        <v>68</v>
      </c>
      <c r="C192" s="11" t="s">
        <v>72</v>
      </c>
      <c r="D192" s="66">
        <v>6</v>
      </c>
      <c r="E192" s="16">
        <v>0</v>
      </c>
      <c r="F192" s="64">
        <f>IF(D192="","",IF(E192="","",D192*E192))</f>
        <v>0</v>
      </c>
    </row>
    <row r="193" spans="1:6" ht="10.5">
      <c r="A193" s="122"/>
      <c r="B193" s="65"/>
      <c r="C193" s="68"/>
      <c r="D193" s="66"/>
      <c r="E193" s="16"/>
      <c r="F193" s="16"/>
    </row>
    <row r="194" spans="1:6" ht="24.75" customHeight="1">
      <c r="A194" s="129" t="s">
        <v>197</v>
      </c>
      <c r="B194" s="85" t="s">
        <v>57</v>
      </c>
      <c r="F194" s="16"/>
    </row>
    <row r="195" spans="1:6" ht="43.5">
      <c r="A195" s="130"/>
      <c r="B195" s="85" t="s">
        <v>53</v>
      </c>
      <c r="C195" s="12"/>
      <c r="D195" s="66"/>
      <c r="E195" s="16"/>
      <c r="F195" s="16"/>
    </row>
    <row r="196" spans="1:6" ht="10.5">
      <c r="A196" s="131" t="s">
        <v>118</v>
      </c>
      <c r="B196" s="85" t="s">
        <v>185</v>
      </c>
      <c r="C196" s="12"/>
      <c r="D196" s="66"/>
      <c r="E196" s="16"/>
      <c r="F196" s="16"/>
    </row>
    <row r="197" spans="1:6" ht="21.75">
      <c r="A197" s="131" t="s">
        <v>118</v>
      </c>
      <c r="B197" s="85" t="s">
        <v>54</v>
      </c>
      <c r="C197" s="12"/>
      <c r="D197" s="66"/>
      <c r="E197" s="16"/>
      <c r="F197" s="16"/>
    </row>
    <row r="198" spans="1:6" ht="33">
      <c r="A198" s="130"/>
      <c r="B198" s="85" t="s">
        <v>186</v>
      </c>
      <c r="C198" s="12" t="s">
        <v>153</v>
      </c>
      <c r="D198" s="66">
        <v>1</v>
      </c>
      <c r="E198" s="16">
        <v>0</v>
      </c>
      <c r="F198" s="16">
        <f>IF(D198="","",IF(E198="","",D198*E198))</f>
        <v>0</v>
      </c>
    </row>
    <row r="199" spans="1:6" s="23" customFormat="1" ht="10.5">
      <c r="A199" s="124"/>
      <c r="B199" s="70"/>
      <c r="C199" s="40"/>
      <c r="D199" s="71"/>
      <c r="E199" s="27"/>
      <c r="F199" s="41"/>
    </row>
    <row r="200" spans="1:6" ht="10.5">
      <c r="A200" s="125"/>
      <c r="B200" s="82" t="s">
        <v>107</v>
      </c>
      <c r="C200" s="43"/>
      <c r="D200" s="66"/>
      <c r="E200" s="16"/>
      <c r="F200" s="83">
        <f>SUM(F179:F199)</f>
        <v>0</v>
      </c>
    </row>
    <row r="201" spans="1:6" ht="10.5">
      <c r="A201" s="130"/>
      <c r="F201" s="16"/>
    </row>
    <row r="202" spans="1:6" ht="10.5">
      <c r="A202" s="130"/>
      <c r="F202" s="16"/>
    </row>
    <row r="203" spans="1:6" ht="12">
      <c r="A203" s="125" t="s">
        <v>190</v>
      </c>
      <c r="B203" s="86" t="s">
        <v>191</v>
      </c>
      <c r="C203" s="87"/>
      <c r="D203" s="88"/>
      <c r="E203" s="32"/>
      <c r="F203" s="6"/>
    </row>
    <row r="204" spans="1:6" ht="10.5">
      <c r="A204" s="130"/>
      <c r="F204" s="16"/>
    </row>
    <row r="205" spans="1:6" ht="10.5">
      <c r="A205" s="129" t="s">
        <v>49</v>
      </c>
      <c r="B205" s="85" t="s">
        <v>124</v>
      </c>
      <c r="F205" s="16"/>
    </row>
    <row r="206" spans="1:6" ht="33">
      <c r="A206" s="130"/>
      <c r="B206" s="85" t="s">
        <v>161</v>
      </c>
      <c r="C206" s="12" t="s">
        <v>180</v>
      </c>
      <c r="D206" s="66">
        <v>1</v>
      </c>
      <c r="E206" s="16">
        <v>0</v>
      </c>
      <c r="F206" s="16">
        <f>IF(D206="","",IF(E206="","",D206*E206))</f>
        <v>0</v>
      </c>
    </row>
    <row r="207" spans="1:6" ht="10.5">
      <c r="A207" s="130"/>
      <c r="F207" s="16"/>
    </row>
    <row r="208" spans="1:6" s="23" customFormat="1" ht="10.5">
      <c r="A208" s="124"/>
      <c r="B208" s="70"/>
      <c r="C208" s="40"/>
      <c r="D208" s="71"/>
      <c r="E208" s="27"/>
      <c r="F208" s="41"/>
    </row>
    <row r="209" spans="1:6" ht="10.5">
      <c r="A209" s="125"/>
      <c r="B209" s="82" t="s">
        <v>110</v>
      </c>
      <c r="C209" s="43"/>
      <c r="D209" s="66"/>
      <c r="E209" s="16"/>
      <c r="F209" s="83">
        <f>SUM(F203:F208)</f>
        <v>0</v>
      </c>
    </row>
    <row r="210" ht="10.5">
      <c r="A210" s="130"/>
    </row>
    <row r="211" ht="10.5">
      <c r="A211" s="130"/>
    </row>
    <row r="212" ht="10.5">
      <c r="A212" s="130"/>
    </row>
    <row r="213" ht="10.5">
      <c r="A213" s="130"/>
    </row>
    <row r="214" ht="10.5">
      <c r="A214" s="130"/>
    </row>
    <row r="215" ht="10.5">
      <c r="A215" s="130"/>
    </row>
    <row r="216" ht="10.5">
      <c r="A216" s="130"/>
    </row>
    <row r="217" spans="1:6" ht="12">
      <c r="A217" s="132" t="s">
        <v>166</v>
      </c>
      <c r="B217" s="145" t="s">
        <v>69</v>
      </c>
      <c r="C217" s="144"/>
      <c r="D217" s="144"/>
      <c r="E217" s="144"/>
      <c r="F217" s="89"/>
    </row>
    <row r="218" spans="1:5" s="103" customFormat="1" ht="18" customHeight="1">
      <c r="A218" s="133"/>
      <c r="B218" s="104" t="s">
        <v>162</v>
      </c>
      <c r="E218" s="15"/>
    </row>
    <row r="219" spans="1:5" ht="10.5">
      <c r="A219" s="130"/>
      <c r="B219" s="33"/>
      <c r="E219" s="15"/>
    </row>
    <row r="220" spans="1:6" ht="12">
      <c r="A220" s="129" t="s">
        <v>141</v>
      </c>
      <c r="B220" s="143" t="s">
        <v>48</v>
      </c>
      <c r="C220" s="144"/>
      <c r="E220" s="15"/>
      <c r="F220" s="26">
        <f>F284</f>
        <v>0</v>
      </c>
    </row>
    <row r="221" spans="1:6" s="23" customFormat="1" ht="10.5">
      <c r="A221" s="134"/>
      <c r="B221" s="39"/>
      <c r="C221" s="40"/>
      <c r="D221" s="41"/>
      <c r="E221" s="24"/>
      <c r="F221" s="41"/>
    </row>
    <row r="222" spans="1:6" ht="10.5">
      <c r="A222" s="130"/>
      <c r="B222" s="42" t="s">
        <v>163</v>
      </c>
      <c r="C222" s="43"/>
      <c r="D222" s="44"/>
      <c r="E222" s="18"/>
      <c r="F222" s="44">
        <f>SUM(F220:F221)</f>
        <v>0</v>
      </c>
    </row>
    <row r="223" spans="1:6" s="23" customFormat="1" ht="10.5">
      <c r="A223" s="129"/>
      <c r="B223" s="46"/>
      <c r="C223" s="47"/>
      <c r="D223" s="48"/>
      <c r="E223" s="22"/>
      <c r="F223" s="48"/>
    </row>
    <row r="224" spans="1:6" ht="10.5">
      <c r="A224" s="130"/>
      <c r="B224" s="49" t="s">
        <v>164</v>
      </c>
      <c r="E224" s="15"/>
      <c r="F224" s="26">
        <f>F222*0.25</f>
        <v>0</v>
      </c>
    </row>
    <row r="225" spans="1:6" s="23" customFormat="1" ht="12" thickBot="1">
      <c r="A225" s="135"/>
      <c r="B225" s="51"/>
      <c r="C225" s="52"/>
      <c r="D225" s="53"/>
      <c r="E225" s="25"/>
      <c r="F225" s="53"/>
    </row>
    <row r="226" spans="1:6" ht="12" thickTop="1">
      <c r="A226" s="36"/>
      <c r="B226" s="42" t="s">
        <v>165</v>
      </c>
      <c r="C226" s="43"/>
      <c r="D226" s="44"/>
      <c r="E226" s="18"/>
      <c r="F226" s="44">
        <f>SUM(F222:F225)</f>
        <v>0</v>
      </c>
    </row>
    <row r="227" spans="1:5" ht="10.5">
      <c r="A227" s="130"/>
      <c r="B227" s="33"/>
      <c r="E227" s="15"/>
    </row>
    <row r="228" ht="10.5">
      <c r="A228" s="130"/>
    </row>
    <row r="229" ht="10.5">
      <c r="A229" s="130"/>
    </row>
    <row r="230" ht="10.5">
      <c r="A230" s="130"/>
    </row>
    <row r="231" ht="10.5">
      <c r="A231" s="130"/>
    </row>
    <row r="232" ht="10.5">
      <c r="A232" s="130"/>
    </row>
    <row r="233" ht="10.5">
      <c r="A233" s="130"/>
    </row>
    <row r="234" spans="1:6" ht="10.5">
      <c r="A234" s="90" t="s">
        <v>141</v>
      </c>
      <c r="B234" s="91" t="s">
        <v>50</v>
      </c>
      <c r="C234" s="92"/>
      <c r="D234" s="93"/>
      <c r="E234" s="28"/>
      <c r="F234" s="93"/>
    </row>
    <row r="235" ht="10.5">
      <c r="A235" s="130"/>
    </row>
    <row r="236" spans="1:6" ht="127.5" customHeight="1">
      <c r="A236" s="129" t="s">
        <v>144</v>
      </c>
      <c r="B236" s="85" t="s">
        <v>2</v>
      </c>
      <c r="C236" s="11"/>
      <c r="D236" s="66"/>
      <c r="E236" s="16"/>
      <c r="F236" s="64"/>
    </row>
    <row r="237" spans="1:6" ht="27" customHeight="1">
      <c r="A237" s="131" t="s">
        <v>150</v>
      </c>
      <c r="B237" s="85" t="s">
        <v>78</v>
      </c>
      <c r="C237" s="11" t="s">
        <v>181</v>
      </c>
      <c r="D237" s="66">
        <f>140+33.71+43.5+637.07+94.99-7.07</f>
        <v>942.2</v>
      </c>
      <c r="E237" s="16">
        <v>0</v>
      </c>
      <c r="F237" s="64">
        <f>IF(D237="","",IF(E237="","",D237*E237))</f>
        <v>0</v>
      </c>
    </row>
    <row r="238" spans="1:6" ht="10.5">
      <c r="A238" s="131" t="s">
        <v>151</v>
      </c>
      <c r="B238" s="85" t="s">
        <v>52</v>
      </c>
      <c r="C238" s="11" t="s">
        <v>183</v>
      </c>
      <c r="D238" s="66">
        <f>D237*0.4*0.8</f>
        <v>301.5040000000001</v>
      </c>
      <c r="E238" s="16">
        <v>0</v>
      </c>
      <c r="F238" s="64">
        <f>IF(D238="","",IF(E238="","",D238*E238))</f>
        <v>0</v>
      </c>
    </row>
    <row r="239" spans="1:6" ht="21.75">
      <c r="A239" s="131" t="s">
        <v>19</v>
      </c>
      <c r="B239" s="85" t="s">
        <v>77</v>
      </c>
      <c r="C239" s="11" t="s">
        <v>183</v>
      </c>
      <c r="D239" s="66">
        <f>124*0.3</f>
        <v>37.199999999999996</v>
      </c>
      <c r="E239" s="16">
        <v>0</v>
      </c>
      <c r="F239" s="64">
        <f>IF(D239="","",IF(E239="","",D239*E239))</f>
        <v>0</v>
      </c>
    </row>
    <row r="240" spans="1:6" ht="33">
      <c r="A240" s="131" t="s">
        <v>30</v>
      </c>
      <c r="B240" s="85" t="s">
        <v>3</v>
      </c>
      <c r="C240" s="11" t="s">
        <v>183</v>
      </c>
      <c r="D240" s="66">
        <f>D237*0.6*0.2</f>
        <v>113.06400000000002</v>
      </c>
      <c r="E240" s="16">
        <v>0</v>
      </c>
      <c r="F240" s="64">
        <f>IF(D240="","",IF(E240="","",D240*E240))</f>
        <v>0</v>
      </c>
    </row>
    <row r="241" ht="10.5">
      <c r="A241" s="130"/>
    </row>
    <row r="242" spans="1:6" ht="43.5">
      <c r="A242" s="129" t="s">
        <v>148</v>
      </c>
      <c r="B242" s="85" t="s">
        <v>73</v>
      </c>
      <c r="C242" s="11" t="s">
        <v>183</v>
      </c>
      <c r="D242" s="66">
        <f>D237*0.4</f>
        <v>376.88000000000005</v>
      </c>
      <c r="E242" s="16">
        <v>0</v>
      </c>
      <c r="F242" s="64">
        <f>IF(D242="","",IF(E242="","",D242*E242))</f>
        <v>0</v>
      </c>
    </row>
    <row r="243" ht="10.5">
      <c r="A243" s="130"/>
    </row>
    <row r="244" spans="1:6" ht="22.5">
      <c r="A244" s="129" t="s">
        <v>184</v>
      </c>
      <c r="B244" s="85" t="s">
        <v>108</v>
      </c>
      <c r="C244" s="11" t="s">
        <v>181</v>
      </c>
      <c r="D244" s="66">
        <f>D237</f>
        <v>942.2</v>
      </c>
      <c r="E244" s="16">
        <v>0</v>
      </c>
      <c r="F244" s="64">
        <f>IF(D244="","",IF(E244="","",D244*E244))</f>
        <v>0</v>
      </c>
    </row>
    <row r="245" ht="10.5">
      <c r="A245" s="130"/>
    </row>
    <row r="246" spans="1:6" ht="43.5">
      <c r="A246" s="129" t="s">
        <v>152</v>
      </c>
      <c r="B246" s="85" t="s">
        <v>51</v>
      </c>
      <c r="C246" s="11" t="s">
        <v>181</v>
      </c>
      <c r="D246" s="66">
        <f>D237*0.15</f>
        <v>141.33</v>
      </c>
      <c r="E246" s="16">
        <v>0</v>
      </c>
      <c r="F246" s="64">
        <f>IF(D246="","",IF(E246="","",D246*E246))</f>
        <v>0</v>
      </c>
    </row>
    <row r="247" spans="1:6" ht="10.5">
      <c r="A247" s="129"/>
      <c r="B247" s="85"/>
      <c r="C247" s="11"/>
      <c r="D247" s="66"/>
      <c r="E247" s="16"/>
      <c r="F247" s="64"/>
    </row>
    <row r="248" spans="1:6" ht="33">
      <c r="A248" s="129" t="s">
        <v>20</v>
      </c>
      <c r="B248" s="85" t="s">
        <v>37</v>
      </c>
      <c r="C248" s="11" t="s">
        <v>38</v>
      </c>
      <c r="D248" s="66">
        <f>7.2*0.3*0.4</f>
        <v>0.8640000000000001</v>
      </c>
      <c r="E248" s="16">
        <v>0</v>
      </c>
      <c r="F248" s="64">
        <f>IF(D248="","",IF(E248="","",D248*E248))</f>
        <v>0</v>
      </c>
    </row>
    <row r="249" ht="10.5">
      <c r="A249" s="130"/>
    </row>
    <row r="250" spans="1:6" ht="79.5" customHeight="1">
      <c r="A250" s="129" t="s">
        <v>21</v>
      </c>
      <c r="B250" s="85" t="s">
        <v>46</v>
      </c>
      <c r="C250" s="11" t="s">
        <v>181</v>
      </c>
      <c r="D250" s="66">
        <f>140.97+637.07-D256</f>
        <v>678.0400000000001</v>
      </c>
      <c r="E250" s="16">
        <v>0</v>
      </c>
      <c r="F250" s="64">
        <f>IF(D250="","",IF(E250="","",D250*E250))</f>
        <v>0</v>
      </c>
    </row>
    <row r="251" spans="1:6" ht="10.5">
      <c r="A251" s="129"/>
      <c r="B251" s="1" t="s">
        <v>45</v>
      </c>
      <c r="C251" s="11"/>
      <c r="D251" s="66"/>
      <c r="E251" s="16"/>
      <c r="F251" s="64"/>
    </row>
    <row r="252" spans="1:6" ht="102.75" customHeight="1">
      <c r="A252" s="129"/>
      <c r="B252" s="85" t="s">
        <v>44</v>
      </c>
      <c r="C252" s="11" t="s">
        <v>181</v>
      </c>
      <c r="D252" s="66">
        <v>1</v>
      </c>
      <c r="E252" s="146">
        <v>0</v>
      </c>
      <c r="F252" s="146">
        <v>0</v>
      </c>
    </row>
    <row r="253" spans="1:6" ht="10.5">
      <c r="A253" s="129"/>
      <c r="B253" s="85"/>
      <c r="C253" s="11"/>
      <c r="D253" s="66"/>
      <c r="E253" s="16"/>
      <c r="F253" s="64"/>
    </row>
    <row r="254" spans="1:6" ht="75.75" customHeight="1">
      <c r="A254" s="129" t="s">
        <v>22</v>
      </c>
      <c r="B254" s="85" t="s">
        <v>43</v>
      </c>
      <c r="C254" s="11" t="s">
        <v>181</v>
      </c>
      <c r="D254" s="66">
        <f>145.9+33.71+43.5+94.99</f>
        <v>318.1</v>
      </c>
      <c r="E254" s="16">
        <v>0</v>
      </c>
      <c r="F254" s="64">
        <f>IF(D254="","",IF(E254="","",D254*E254))</f>
        <v>0</v>
      </c>
    </row>
    <row r="255" spans="1:6" ht="10.5">
      <c r="A255" s="129"/>
      <c r="B255" s="85"/>
      <c r="C255" s="11"/>
      <c r="D255" s="66"/>
      <c r="E255" s="16"/>
      <c r="F255" s="64"/>
    </row>
    <row r="256" spans="1:6" ht="54.75">
      <c r="A256" s="129" t="s">
        <v>208</v>
      </c>
      <c r="B256" s="85" t="s">
        <v>209</v>
      </c>
      <c r="C256" s="11" t="s">
        <v>181</v>
      </c>
      <c r="D256" s="66">
        <v>100</v>
      </c>
      <c r="E256" s="16">
        <v>0</v>
      </c>
      <c r="F256" s="64">
        <f>IF(D256="","",IF(E256="","",D256*E256))</f>
        <v>0</v>
      </c>
    </row>
    <row r="257" spans="1:6" ht="10.5">
      <c r="A257" s="129"/>
      <c r="B257" s="85"/>
      <c r="C257" s="11"/>
      <c r="D257" s="66"/>
      <c r="E257" s="16"/>
      <c r="F257" s="64"/>
    </row>
    <row r="258" spans="1:6" ht="54.75">
      <c r="A258" s="129" t="s">
        <v>210</v>
      </c>
      <c r="B258" s="85" t="s">
        <v>40</v>
      </c>
      <c r="C258" s="11" t="s">
        <v>41</v>
      </c>
      <c r="D258" s="66">
        <v>10</v>
      </c>
      <c r="E258" s="16">
        <v>0</v>
      </c>
      <c r="F258" s="64">
        <f>E258*D258</f>
        <v>0</v>
      </c>
    </row>
    <row r="259" spans="1:6" ht="10.5">
      <c r="A259" s="129"/>
      <c r="B259" s="85"/>
      <c r="C259" s="11"/>
      <c r="D259" s="66"/>
      <c r="E259" s="16"/>
      <c r="F259" s="64"/>
    </row>
    <row r="260" spans="1:6" ht="57" customHeight="1">
      <c r="A260" s="129" t="s">
        <v>211</v>
      </c>
      <c r="B260" s="85" t="s">
        <v>39</v>
      </c>
      <c r="C260" s="11" t="s">
        <v>181</v>
      </c>
      <c r="D260" s="66">
        <f>27.52</f>
        <v>27.52</v>
      </c>
      <c r="E260" s="16">
        <v>0</v>
      </c>
      <c r="F260" s="64">
        <f>IF(D260="","",IF(E260="","",D260*E260))</f>
        <v>0</v>
      </c>
    </row>
    <row r="261" spans="1:6" ht="54.75">
      <c r="A261" s="129" t="s">
        <v>212</v>
      </c>
      <c r="B261" s="85" t="s">
        <v>35</v>
      </c>
      <c r="C261" s="11" t="s">
        <v>181</v>
      </c>
      <c r="D261" s="66">
        <f>7.2*0.35</f>
        <v>2.52</v>
      </c>
      <c r="E261" s="16">
        <v>0</v>
      </c>
      <c r="F261" s="64">
        <f>IF(D261="","",IF(E261="","",D261*E261))</f>
        <v>0</v>
      </c>
    </row>
    <row r="262" spans="1:6" ht="10.5">
      <c r="A262" s="84"/>
      <c r="B262" s="85"/>
      <c r="C262" s="11"/>
      <c r="D262" s="66"/>
      <c r="E262" s="16"/>
      <c r="F262" s="64"/>
    </row>
    <row r="263" spans="1:6" s="114" customFormat="1" ht="12" customHeight="1">
      <c r="A263" s="109" t="s">
        <v>213</v>
      </c>
      <c r="B263" s="120" t="s">
        <v>33</v>
      </c>
      <c r="C263" s="110"/>
      <c r="D263" s="111"/>
      <c r="E263" s="112"/>
      <c r="F263" s="113"/>
    </row>
    <row r="264" spans="1:6" s="114" customFormat="1" ht="82.5" customHeight="1">
      <c r="A264" s="115"/>
      <c r="B264" s="116" t="s">
        <v>23</v>
      </c>
      <c r="C264" s="110" t="s">
        <v>29</v>
      </c>
      <c r="D264" s="111">
        <f>D157</f>
        <v>116.7</v>
      </c>
      <c r="E264" s="112">
        <v>0</v>
      </c>
      <c r="F264" s="113">
        <f>D264*E264</f>
        <v>0</v>
      </c>
    </row>
    <row r="265" spans="1:6" s="114" customFormat="1" ht="10.5">
      <c r="A265" s="115"/>
      <c r="B265" s="116"/>
      <c r="C265" s="110"/>
      <c r="D265" s="111"/>
      <c r="E265" s="112"/>
      <c r="F265" s="113"/>
    </row>
    <row r="266" spans="1:6" s="114" customFormat="1" ht="10.5">
      <c r="A266" s="115" t="s">
        <v>214</v>
      </c>
      <c r="B266" s="141" t="s">
        <v>24</v>
      </c>
      <c r="C266" s="142"/>
      <c r="D266" s="142"/>
      <c r="E266" s="112"/>
      <c r="F266" s="113"/>
    </row>
    <row r="267" spans="1:6" s="114" customFormat="1" ht="84" customHeight="1">
      <c r="A267" s="115"/>
      <c r="B267" s="116" t="s">
        <v>25</v>
      </c>
      <c r="C267" s="110"/>
      <c r="D267" s="111"/>
      <c r="E267" s="112"/>
      <c r="F267" s="113"/>
    </row>
    <row r="268" spans="1:6" s="114" customFormat="1" ht="21.75">
      <c r="A268" s="117" t="s">
        <v>150</v>
      </c>
      <c r="B268" s="116" t="s">
        <v>8</v>
      </c>
      <c r="C268" s="110" t="s">
        <v>29</v>
      </c>
      <c r="D268" s="111">
        <f>D221+D222+D225+D226+D264</f>
        <v>116.7</v>
      </c>
      <c r="E268" s="112">
        <v>0</v>
      </c>
      <c r="F268" s="113">
        <f>D268*E268</f>
        <v>0</v>
      </c>
    </row>
    <row r="269" spans="1:6" s="114" customFormat="1" ht="12">
      <c r="A269" s="117" t="s">
        <v>151</v>
      </c>
      <c r="B269" s="116" t="s">
        <v>9</v>
      </c>
      <c r="C269" s="110" t="s">
        <v>29</v>
      </c>
      <c r="D269" s="111">
        <f>D268</f>
        <v>116.7</v>
      </c>
      <c r="E269" s="112">
        <v>0</v>
      </c>
      <c r="F269" s="113">
        <f>D269*E269</f>
        <v>0</v>
      </c>
    </row>
    <row r="270" spans="1:6" s="114" customFormat="1" ht="12">
      <c r="A270" s="117" t="s">
        <v>119</v>
      </c>
      <c r="B270" s="116" t="s">
        <v>7</v>
      </c>
      <c r="C270" s="110" t="s">
        <v>29</v>
      </c>
      <c r="D270" s="111">
        <f>D268</f>
        <v>116.7</v>
      </c>
      <c r="E270" s="112">
        <v>0</v>
      </c>
      <c r="F270" s="113">
        <f>D270*E270</f>
        <v>0</v>
      </c>
    </row>
    <row r="271" spans="1:6" s="114" customFormat="1" ht="10.5">
      <c r="A271" s="117"/>
      <c r="B271" s="116"/>
      <c r="C271" s="110"/>
      <c r="D271" s="111"/>
      <c r="E271" s="112"/>
      <c r="F271" s="113"/>
    </row>
    <row r="272" spans="1:6" s="114" customFormat="1" ht="10.5">
      <c r="A272" s="115" t="s">
        <v>215</v>
      </c>
      <c r="B272" s="121" t="s">
        <v>42</v>
      </c>
      <c r="C272" s="110"/>
      <c r="D272" s="111"/>
      <c r="E272" s="112"/>
      <c r="F272" s="113"/>
    </row>
    <row r="273" spans="1:6" s="114" customFormat="1" ht="36.75" customHeight="1">
      <c r="A273" s="115"/>
      <c r="B273" s="118" t="s">
        <v>6</v>
      </c>
      <c r="C273" s="110"/>
      <c r="D273" s="111"/>
      <c r="E273" s="112"/>
      <c r="F273" s="113"/>
    </row>
    <row r="274" spans="1:6" s="114" customFormat="1" ht="60.75" customHeight="1">
      <c r="A274" s="115"/>
      <c r="B274" s="118" t="s">
        <v>34</v>
      </c>
      <c r="C274" s="110"/>
      <c r="D274" s="111"/>
      <c r="E274" s="112"/>
      <c r="F274" s="113"/>
    </row>
    <row r="275" spans="1:6" s="114" customFormat="1" ht="126" customHeight="1">
      <c r="A275" s="115"/>
      <c r="B275" s="119" t="s">
        <v>31</v>
      </c>
      <c r="C275" s="110"/>
      <c r="D275" s="111"/>
      <c r="E275" s="112"/>
      <c r="F275" s="113"/>
    </row>
    <row r="276" spans="1:6" s="114" customFormat="1" ht="21.75">
      <c r="A276" s="115"/>
      <c r="B276" s="116" t="s">
        <v>26</v>
      </c>
      <c r="C276" s="110"/>
      <c r="D276" s="111"/>
      <c r="E276" s="112"/>
      <c r="F276" s="113"/>
    </row>
    <row r="277" spans="1:6" s="114" customFormat="1" ht="10.5">
      <c r="A277" s="115"/>
      <c r="B277" s="116" t="s">
        <v>27</v>
      </c>
      <c r="C277" s="110"/>
      <c r="D277" s="111"/>
      <c r="E277" s="112"/>
      <c r="F277" s="113"/>
    </row>
    <row r="278" spans="1:6" s="114" customFormat="1" ht="10.5">
      <c r="A278" s="115"/>
      <c r="B278" s="116" t="s">
        <v>28</v>
      </c>
      <c r="C278" s="110"/>
      <c r="D278" s="111"/>
      <c r="E278" s="112"/>
      <c r="F278" s="113"/>
    </row>
    <row r="279" spans="1:6" s="114" customFormat="1" ht="12">
      <c r="A279" s="117"/>
      <c r="B279" s="116" t="s">
        <v>32</v>
      </c>
      <c r="C279" s="110" t="s">
        <v>29</v>
      </c>
      <c r="D279" s="111">
        <f>D270</f>
        <v>116.7</v>
      </c>
      <c r="E279" s="112">
        <v>0</v>
      </c>
      <c r="F279" s="113">
        <f>D279*E279</f>
        <v>0</v>
      </c>
    </row>
    <row r="280" spans="1:6" ht="10.5">
      <c r="A280" s="84"/>
      <c r="B280" s="85"/>
      <c r="C280" s="11"/>
      <c r="D280" s="66"/>
      <c r="E280" s="16"/>
      <c r="F280" s="64"/>
    </row>
    <row r="281" spans="1:6" ht="66">
      <c r="A281" s="136" t="s">
        <v>216</v>
      </c>
      <c r="B281" s="85" t="s">
        <v>206</v>
      </c>
      <c r="C281" s="11" t="s">
        <v>207</v>
      </c>
      <c r="D281" s="66">
        <v>110</v>
      </c>
      <c r="E281" s="16">
        <v>0</v>
      </c>
      <c r="F281" s="64">
        <f>E281*D281</f>
        <v>0</v>
      </c>
    </row>
    <row r="282" spans="1:2" ht="10.5">
      <c r="A282" s="84"/>
      <c r="B282" s="85"/>
    </row>
    <row r="283" spans="1:6" s="23" customFormat="1" ht="6.75">
      <c r="A283" s="69"/>
      <c r="B283" s="70"/>
      <c r="C283" s="40"/>
      <c r="D283" s="71"/>
      <c r="E283" s="27"/>
      <c r="F283" s="41"/>
    </row>
    <row r="284" spans="1:6" ht="10.5">
      <c r="A284" s="72"/>
      <c r="B284" s="82" t="s">
        <v>71</v>
      </c>
      <c r="C284" s="43"/>
      <c r="D284" s="66"/>
      <c r="E284" s="16"/>
      <c r="F284" s="83">
        <f>SUM(F234:F283)</f>
        <v>0</v>
      </c>
    </row>
    <row r="285" ht="13.5"/>
    <row r="286" ht="36"/>
    <row r="287" ht="57.75"/>
    <row r="288" ht="123.75"/>
    <row r="289" ht="24.75"/>
    <row r="290" ht="24.75"/>
    <row r="291" ht="13.5"/>
    <row r="292" ht="24.75"/>
    <row r="293" ht="13.5"/>
    <row r="295" ht="13.5"/>
    <row r="296" ht="13.5"/>
  </sheetData>
  <sheetProtection/>
  <mergeCells count="43">
    <mergeCell ref="B266:D266"/>
    <mergeCell ref="B85:F85"/>
    <mergeCell ref="B86:F86"/>
    <mergeCell ref="B88:F88"/>
    <mergeCell ref="B90:F90"/>
    <mergeCell ref="B220:C220"/>
    <mergeCell ref="B217:E217"/>
    <mergeCell ref="B78:F78"/>
    <mergeCell ref="B80:F80"/>
    <mergeCell ref="B81:F81"/>
    <mergeCell ref="B82:F82"/>
    <mergeCell ref="B83:F83"/>
    <mergeCell ref="B84:F84"/>
    <mergeCell ref="B72:F72"/>
    <mergeCell ref="B73:F73"/>
    <mergeCell ref="B74:F74"/>
    <mergeCell ref="B75:F75"/>
    <mergeCell ref="B76:F76"/>
    <mergeCell ref="B77:F77"/>
    <mergeCell ref="B65:F65"/>
    <mergeCell ref="B67:F67"/>
    <mergeCell ref="B68:F68"/>
    <mergeCell ref="B69:F69"/>
    <mergeCell ref="B70:F70"/>
    <mergeCell ref="B71:F71"/>
    <mergeCell ref="B56:F56"/>
    <mergeCell ref="B57:F57"/>
    <mergeCell ref="B58:F58"/>
    <mergeCell ref="B59:F59"/>
    <mergeCell ref="B61:F61"/>
    <mergeCell ref="B63:F63"/>
    <mergeCell ref="B50:F50"/>
    <mergeCell ref="B51:F51"/>
    <mergeCell ref="B52:F52"/>
    <mergeCell ref="B53:F53"/>
    <mergeCell ref="B54:F54"/>
    <mergeCell ref="B55:F55"/>
    <mergeCell ref="B43:F43"/>
    <mergeCell ref="B45:F45"/>
    <mergeCell ref="B46:F46"/>
    <mergeCell ref="B47:F47"/>
    <mergeCell ref="B48:F48"/>
    <mergeCell ref="B49:F49"/>
  </mergeCells>
  <conditionalFormatting sqref="F242 F244 F236:F240 F192 F123:F135 F157 F246:F248 F168 F250:F251 F253:F281">
    <cfRule type="cellIs" priority="72" dxfId="0" operator="greaterThan" stopIfTrue="1">
      <formula>0</formula>
    </cfRule>
  </conditionalFormatting>
  <printOptions/>
  <pageMargins left="0.594488188976378" right="0.3897637795275591" top="0.9291338582677166" bottom="0.9803149606299214" header="0.38188976377952755" footer="0.3503937007874016"/>
  <pageSetup horizontalDpi="600" verticalDpi="600" orientation="portrait" paperSize="9"/>
  <headerFooter alignWithMargins="0">
    <oddHeader>&amp;L&amp;9G.H. inženjering d.o.o.
Zabok&amp;C&amp;9Troškovnik radova
&amp;"Arial,Bold"UREĐENJE VANJSKIH TERASA&amp;"Arial,Regular"
&amp;R&amp;9Broj: BTD 003/2018</oddHeader>
    <oddFooter>&amp;L&amp;9Investitor:
&amp;"Arial,Bold"Muzeji Hrvatskog zagorja&amp;"Arial,Regular"
Gornja Stubica&amp;C&amp;9Dvorac Oršić
Gornja Stubica&amp;R&amp;9 2/ &amp;P</oddFooter>
  </headerFooter>
  <rowBreaks count="11" manualBreakCount="11">
    <brk id="42" max="16383" man="1"/>
    <brk id="60" max="16383" man="1"/>
    <brk id="98" max="255" man="1"/>
    <brk id="122" max="255" man="1"/>
    <brk id="140" max="16383" man="1"/>
    <brk id="149" max="255" man="1"/>
    <brk id="164" max="255" man="1"/>
    <brk id="178" max="255" man="1"/>
    <brk id="202" max="255" man="1"/>
    <brk id="211" max="255" man="1"/>
    <brk id="23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Jadranko</dc:creator>
  <cp:keywords/>
  <dc:description/>
  <cp:lastModifiedBy>Davor Guszak</cp:lastModifiedBy>
  <cp:lastPrinted>2019-01-12T16:23:57Z</cp:lastPrinted>
  <dcterms:created xsi:type="dcterms:W3CDTF">2002-04-17T19:31:47Z</dcterms:created>
  <dcterms:modified xsi:type="dcterms:W3CDTF">2019-03-31T18:10:48Z</dcterms:modified>
  <cp:category/>
  <cp:version/>
  <cp:contentType/>
  <cp:contentStatus/>
</cp:coreProperties>
</file>